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30" tabRatio="865" firstSheet="23" activeTab="31"/>
  </bookViews>
  <sheets>
    <sheet name="НАСЛОВ" sheetId="1" r:id="rId1"/>
    <sheet name="ДЕМОГРАФИЈА" sheetId="2" r:id="rId2"/>
    <sheet name="Садржај" sheetId="3" r:id="rId3"/>
    <sheet name="ЗДРАВ.РАД.И САРАДН." sheetId="4" r:id="rId4"/>
    <sheet name="СТОМАТОЛОГИЈА" sheetId="5" r:id="rId5"/>
    <sheet name="АПОТЕКА И ДИЈАЛИЗА" sheetId="6" r:id="rId6"/>
    <sheet name="НЕМЕДИЦИНСКИ РАДНИЦИ" sheetId="7" r:id="rId7"/>
    <sheet name="ЗБИРНО КАДРОВИ" sheetId="8" r:id="rId8"/>
    <sheet name="ПРЕДШКОЛСКА" sheetId="9" r:id="rId9"/>
    <sheet name="РАЗВОЈНО" sheetId="10" r:id="rId10"/>
    <sheet name="ШКОЛСКА" sheetId="11" r:id="rId11"/>
    <sheet name="САВ. ЗА МЛАДЕ" sheetId="12" r:id="rId12"/>
    <sheet name="ЖЕНЕ" sheetId="13" r:id="rId13"/>
    <sheet name="СТУДЕНТИ" sheetId="14" r:id="rId14"/>
    <sheet name="ОДРАСЛИ" sheetId="15" r:id="rId15"/>
    <sheet name="ПРЕВЕНТИВНИ ЦЕНТАР" sheetId="16" r:id="rId16"/>
    <sheet name="КУЋНО ДЗ" sheetId="17" r:id="rId17"/>
    <sheet name="КУЋНО ЗАВОДИ" sheetId="18" r:id="rId18"/>
    <sheet name="ХИТНА" sheetId="19" r:id="rId19"/>
    <sheet name="ПАТРОНАЖА" sheetId="20" r:id="rId20"/>
    <sheet name="ЛАБОРАТОРИЈА" sheetId="21" r:id="rId21"/>
    <sheet name="РТГ И УЗ" sheetId="22" r:id="rId22"/>
    <sheet name="ИНТЕРНА" sheetId="23" r:id="rId23"/>
    <sheet name="ПНЕУМО" sheetId="24" r:id="rId24"/>
    <sheet name="ОФТАЛМОЛОГИЈА" sheetId="25" r:id="rId25"/>
    <sheet name="ФИЗИКАЛНА" sheetId="26" r:id="rId26"/>
    <sheet name="ОРЛ" sheetId="27" r:id="rId27"/>
    <sheet name="ПСИХИЈАТРИЈА" sheetId="28" r:id="rId28"/>
    <sheet name="ДЕРМАТОЛОГИЈА" sheetId="29" r:id="rId29"/>
    <sheet name="СЛУЖБА СТОМАТОЛОГИЈЕ" sheetId="30" r:id="rId30"/>
    <sheet name="СПОРТСКА МЕДИЦИНА" sheetId="31" r:id="rId31"/>
    <sheet name="Рекапитулација" sheetId="32" r:id="rId32"/>
    <sheet name="Лист36" sheetId="33" r:id="rId33"/>
  </sheets>
  <definedNames>
    <definedName name="Excel_BuiltIn_Print_Titles" localSheetId="20">#REF!</definedName>
    <definedName name="_xlnm.Print_Area" localSheetId="19">'ПАТРОНАЖА'!$A$1:$E$27</definedName>
    <definedName name="_xlnm.Print_Titles" localSheetId="20">'ЛАБОРАТОРИЈА'!$3:$3</definedName>
  </definedNames>
  <calcPr fullCalcOnLoad="1"/>
</workbook>
</file>

<file path=xl/comments4.xml><?xml version="1.0" encoding="utf-8"?>
<comments xmlns="http://schemas.openxmlformats.org/spreadsheetml/2006/main">
  <authors>
    <author/>
    <author>Radnik</author>
    <author>MLjubicic</author>
  </authors>
  <commentList>
    <comment ref="Q33" authorId="0">
      <text>
        <r>
          <rPr>
            <b/>
            <sz val="8"/>
            <color indexed="8"/>
            <rFont val="Tahoma"/>
            <family val="2"/>
          </rPr>
          <t xml:space="preserve">Radnik:
</t>
        </r>
        <r>
          <rPr>
            <sz val="8"/>
            <color indexed="8"/>
            <rFont val="Tahoma"/>
            <family val="2"/>
          </rPr>
          <t>Glavna sestra DZ</t>
        </r>
      </text>
    </comment>
    <comment ref="P33" authorId="1">
      <text>
        <r>
          <rPr>
            <b/>
            <sz val="8"/>
            <rFont val="Tahoma"/>
            <family val="2"/>
          </rPr>
          <t>Radnik:</t>
        </r>
        <r>
          <rPr>
            <sz val="8"/>
            <rFont val="Tahoma"/>
            <family val="2"/>
          </rPr>
          <t xml:space="preserve">
visi soc.radnik</t>
        </r>
      </text>
    </comment>
    <comment ref="K33" authorId="0">
      <text>
        <r>
          <rPr>
            <b/>
            <sz val="8"/>
            <color indexed="8"/>
            <rFont val="Tahoma"/>
            <family val="2"/>
          </rPr>
          <t xml:space="preserve">Radnik:
</t>
        </r>
        <r>
          <rPr>
            <sz val="8"/>
            <color indexed="8"/>
            <rFont val="Tahoma"/>
            <family val="2"/>
          </rPr>
          <t>Glavna sestra DZ</t>
        </r>
      </text>
    </comment>
    <comment ref="E33" authorId="2">
      <text>
        <r>
          <rPr>
            <b/>
            <sz val="9"/>
            <rFont val="Tahoma"/>
            <family val="2"/>
          </rPr>
          <t>Direktor DZ</t>
        </r>
      </text>
    </comment>
  </commentList>
</comments>
</file>

<file path=xl/sharedStrings.xml><?xml version="1.0" encoding="utf-8"?>
<sst xmlns="http://schemas.openxmlformats.org/spreadsheetml/2006/main" count="1846" uniqueCount="1063">
  <si>
    <t>- према подацима из фактура дома здравља -</t>
  </si>
  <si>
    <t>ЗДРАВСТВЕНА УСТАНОВА ДОМ ЗДРАВЉА КРУШЕВАЦ</t>
  </si>
  <si>
    <t>ОПШТИ ПОДАЦИ О  ОСИГУРАНИМ ЛИЦИМА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</si>
  <si>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</si>
  <si>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</si>
  <si>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</si>
  <si>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</si>
  <si>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</si>
  <si>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</si>
  <si>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</si>
  <si>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</si>
  <si>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</si>
  <si>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</si>
  <si>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</si>
  <si>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</si>
  <si>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</si>
  <si>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</si>
  <si>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</si>
  <si>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</si>
  <si>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</si>
  <si>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35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</si>
  <si>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</si>
  <si>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</si>
  <si>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</si>
  <si>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</si>
  <si>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</si>
  <si>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</si>
  <si>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</si>
  <si>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</si>
  <si>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</si>
  <si>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</si>
  <si>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</si>
  <si>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</si>
  <si>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</si>
  <si>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</si>
  <si>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</si>
  <si>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</si>
  <si>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</si>
  <si>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</si>
  <si>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</si>
  <si>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</si>
  <si>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</si>
  <si>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</si>
  <si>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</si>
  <si>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</si>
  <si>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</si>
  <si>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</si>
  <si>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</si>
  <si>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    Табела 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</si>
  <si>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</si>
  <si>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</si>
  <si>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</si>
  <si>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</si>
  <si>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</si>
  <si>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</si>
  <si>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</si>
  <si>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</si>
  <si>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</si>
  <si>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</si>
  <si>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</si>
  <si>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</si>
  <si>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</si>
  <si>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</si>
  <si>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</si>
  <si>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</si>
  <si>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</si>
  <si>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</si>
  <si>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</si>
  <si>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</si>
  <si>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</si>
  <si>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</si>
  <si>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</si>
  <si>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</si>
  <si>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Дом здравља Крушевац</t>
  </si>
  <si>
    <t>Табела бр. 2</t>
  </si>
  <si>
    <t>Р.бр.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</si>
  <si>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</si>
  <si>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</si>
  <si>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</si>
  <si>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</si>
  <si>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</si>
  <si>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</si>
  <si>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</si>
  <si>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</si>
  <si>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</si>
  <si>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</si>
  <si>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</si>
  <si>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</si>
  <si>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</si>
  <si>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</si>
  <si>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Мед радници са ССС ВШС</t>
  </si>
  <si>
    <t>здр. Сарадници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</si>
  <si>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</si>
  <si>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</si>
  <si>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</si>
  <si>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</si>
  <si>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</si>
  <si>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</si>
  <si>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</si>
  <si>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</si>
  <si>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</si>
  <si>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</si>
  <si>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</si>
  <si>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</si>
  <si>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</si>
  <si>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</si>
  <si>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</si>
  <si>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</si>
  <si>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</si>
  <si>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Физикална медицина и рехабилитација</t>
  </si>
  <si>
    <t>Дерматовенерологија</t>
  </si>
  <si>
    <t>Социјална медицина са информатиком</t>
  </si>
  <si>
    <t>Стационар</t>
  </si>
  <si>
    <t>Породилиште</t>
  </si>
  <si>
    <t>Заједничке службе*</t>
  </si>
  <si>
    <t>здравствена заштита радника</t>
  </si>
  <si>
    <t>Спец.медицине рада</t>
  </si>
  <si>
    <t>УКУПНО</t>
  </si>
  <si>
    <t xml:space="preserve">ЗДРАВСТВЕНА  УСТАНОВА </t>
  </si>
  <si>
    <t>Доктор стоматологије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</si>
  <si>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</si>
  <si>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</si>
  <si>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</si>
  <si>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</si>
  <si>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</si>
  <si>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</si>
  <si>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</si>
  <si>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</si>
  <si>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</si>
  <si>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потпис и печат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</si>
  <si>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</si>
  <si>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</si>
  <si>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</si>
  <si>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</si>
  <si>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Технички</t>
  </si>
  <si>
    <t>Возачи ХМП и санитет. превоза</t>
  </si>
  <si>
    <t>Возачи санитетског превоза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</si>
  <si>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</si>
  <si>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</si>
  <si>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</si>
  <si>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</si>
  <si>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</si>
  <si>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</si>
  <si>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</si>
  <si>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</si>
  <si>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</si>
  <si>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</si>
  <si>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</si>
  <si>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</si>
  <si>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План 2017.</t>
  </si>
  <si>
    <t>Извршење I-VI 2017.</t>
  </si>
  <si>
    <t>Индекс план/реал.</t>
  </si>
  <si>
    <t>ПРЕВЕНТИВА/ Прегледи лекара</t>
  </si>
  <si>
    <t>02</t>
  </si>
  <si>
    <t>Први превентивни педијат.преглед у кући (код ризичне новорођенчади) (Т)</t>
  </si>
  <si>
    <t>Превентивни  преглед новорођенчади и одојади у првој године живота (6 прегледа по детету)</t>
  </si>
  <si>
    <t xml:space="preserve">А </t>
  </si>
  <si>
    <t>Превентивни  преглед  одојади са ризиком у првој године живота (за децу са ризоком)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</si>
  <si>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</si>
  <si>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</si>
  <si>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</si>
  <si>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</si>
  <si>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</si>
  <si>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</si>
  <si>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</si>
  <si>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Контролни преглед деце (за децу са ризоком)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</si>
  <si>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</si>
  <si>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</si>
  <si>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18</t>
  </si>
  <si>
    <t>Ултразвучни преглед кукова</t>
  </si>
  <si>
    <t>KУРАТИВА/ Прегледи лекара</t>
  </si>
  <si>
    <t xml:space="preserve">Први преглед деце ради лечења </t>
  </si>
  <si>
    <t>Први преглед деце ради лечења (Tерен)</t>
  </si>
  <si>
    <t>Поновни преглед деце ради лечења</t>
  </si>
  <si>
    <t>Поновни преглед деце ради лечења (Tерен)</t>
  </si>
  <si>
    <t>Пос. преглед деце ради доп. дијаг. и даљег лечења</t>
  </si>
  <si>
    <t xml:space="preserve">Кратка посета изабраном лекару  </t>
  </si>
  <si>
    <t>1000066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</si>
  <si>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</si>
  <si>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</si>
  <si>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</si>
  <si>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</si>
  <si>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</si>
  <si>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</si>
  <si>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</si>
  <si>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</si>
  <si>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</si>
  <si>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</si>
  <si>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</si>
  <si>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</si>
  <si>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</si>
  <si>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</si>
  <si>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</si>
  <si>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</si>
  <si>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</si>
  <si>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</si>
  <si>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</si>
  <si>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</si>
  <si>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</si>
  <si>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</si>
  <si>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</si>
  <si>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А</t>
  </si>
  <si>
    <t>Рад у малој групи</t>
  </si>
  <si>
    <t>Организациони састанак</t>
  </si>
  <si>
    <t>Здравствена изложба</t>
  </si>
  <si>
    <t>Рад у заједници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</si>
  <si>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</si>
  <si>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</si>
  <si>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</si>
  <si>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</si>
  <si>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</si>
  <si>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>L000349</t>
  </si>
  <si>
    <t>Глукоза у капиларној крви ПОЦТ методом</t>
  </si>
  <si>
    <t>Рекапитулација - укупан број планираних прегледа и услуга:</t>
  </si>
  <si>
    <t>ПРЕВЕНТИВА</t>
  </si>
  <si>
    <t>KУРАТИВА</t>
  </si>
  <si>
    <t>Остале фактурисане услуге</t>
  </si>
  <si>
    <t>Укупно фактурисаних услуга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</si>
  <si>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- РАЗВОЈНО САВЕТОВАЛИШТЕ</t>
    </r>
  </si>
  <si>
    <t>Табела бр. 8</t>
  </si>
  <si>
    <t>РАД ЛЕКАРА</t>
  </si>
  <si>
    <t>РАД ПСИХОЛОГА</t>
  </si>
  <si>
    <t>Тест психичких функција</t>
  </si>
  <si>
    <t>Индивидуална психотерапија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</si>
  <si>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</si>
  <si>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</si>
  <si>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</si>
  <si>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</si>
  <si>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</si>
  <si>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</si>
  <si>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Терап. проц. која се односи на поремећаје гласа и говора</t>
  </si>
  <si>
    <t>РАД СОЦИЈАЛНОГ РАДНИКА</t>
  </si>
  <si>
    <t>А за социјалног радника</t>
  </si>
  <si>
    <t>Број корисника услуга</t>
  </si>
  <si>
    <t xml:space="preserve">Остале фактурисане услуге </t>
  </si>
  <si>
    <t>Укупна фактурисана реализација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</si>
  <si>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</si>
  <si>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</si>
  <si>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</si>
  <si>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</si>
  <si>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</si>
  <si>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</si>
  <si>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</si>
  <si>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</si>
  <si>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</si>
  <si>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</si>
  <si>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</si>
  <si>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</si>
  <si>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</si>
  <si>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</si>
  <si>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</si>
  <si>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</si>
  <si>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</si>
  <si>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</si>
  <si>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*Спровођење имунизације/ вакцинације  (Терен)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</si>
  <si>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</si>
  <si>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</si>
  <si>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</si>
  <si>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</si>
  <si>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</si>
  <si>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Први преглед школске деце и омладине ради лечења (терен)</t>
  </si>
  <si>
    <t>Поновни преглед школске деце и омладине ради лечења</t>
  </si>
  <si>
    <t>Поновни преглед децешколске деце и омладине ради лечења (Tерен)</t>
  </si>
  <si>
    <t>1100080</t>
  </si>
  <si>
    <t>Посебни пр. шк. деце и ом. ради допунске диј. и даљ. лечења</t>
  </si>
  <si>
    <t>1000017</t>
  </si>
  <si>
    <t>Лекарски преглед на терену (у установама које немају службу кућног лечења)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</si>
  <si>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</si>
  <si>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</si>
  <si>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</si>
  <si>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А за гинеколога</t>
  </si>
  <si>
    <t>Гинеколога</t>
  </si>
  <si>
    <t>А за педијатра</t>
  </si>
  <si>
    <t>Педијатра</t>
  </si>
  <si>
    <t>А за психолога</t>
  </si>
  <si>
    <t>Психолога</t>
  </si>
  <si>
    <t xml:space="preserve">А остали сарадници </t>
  </si>
  <si>
    <t>Осталих стручњака</t>
  </si>
  <si>
    <t>Табела бр. 11</t>
  </si>
  <si>
    <t>1300011</t>
  </si>
  <si>
    <t xml:space="preserve">Превентивни гинеколошки преглед </t>
  </si>
  <si>
    <t>Скрининг/ рано откривање рака грлића материце  код жена 25-64. година</t>
  </si>
  <si>
    <t>1300029*</t>
  </si>
  <si>
    <t>33</t>
  </si>
  <si>
    <t>1300151</t>
  </si>
  <si>
    <t>Превентивни преглед у вези са планирањем породице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</si>
  <si>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</si>
  <si>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</si>
  <si>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</si>
  <si>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</si>
  <si>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</si>
  <si>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Ексфолијативна цитологија ткива репродукт. органа жене - неаутоматизована припрема и неаутоматизовано бојење</t>
  </si>
  <si>
    <t>Ексфолијативна цитологија ткива репродукт. органа жене - неаутоматизована припрема и неаутоматизовано бојење (за превентивне прегледе)</t>
  </si>
  <si>
    <t>1300045</t>
  </si>
  <si>
    <t>Контролни преглед труднице</t>
  </si>
  <si>
    <t>Контролни преглед труднице са високо-ризичном трудноћом (за високо ризичну трудноћу)</t>
  </si>
  <si>
    <t>Превентивни преглед породиље</t>
  </si>
  <si>
    <t>Након шест недеља</t>
  </si>
  <si>
    <t>09</t>
  </si>
  <si>
    <t>Након шест месеци</t>
  </si>
  <si>
    <t>14</t>
  </si>
  <si>
    <t>Гинеколошко-акушерски ултраз. прегл. трудница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</si>
  <si>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</si>
  <si>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</si>
  <si>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</si>
  <si>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</si>
  <si>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</si>
  <si>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15</t>
  </si>
  <si>
    <t>Гинеколошко-акушерски ултразвучни преглед осталих жена</t>
  </si>
  <si>
    <t>17</t>
  </si>
  <si>
    <t>Ултразвучни преглед органа (дојке)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</si>
  <si>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</si>
  <si>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</si>
  <si>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</si>
  <si>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</si>
  <si>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</si>
  <si>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</si>
  <si>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</si>
  <si>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</si>
  <si>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</si>
  <si>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</si>
  <si>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</si>
  <si>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1300128</t>
  </si>
  <si>
    <t>Инстр./ мања хир. инт. које се одн. на бол. реп. органа жене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</si>
  <si>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</si>
  <si>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</si>
  <si>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</si>
  <si>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</si>
  <si>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</si>
  <si>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</si>
  <si>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</si>
  <si>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</si>
  <si>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</si>
  <si>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</si>
  <si>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</si>
  <si>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</si>
  <si>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</si>
  <si>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</si>
  <si>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</si>
  <si>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</si>
  <si>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студентске омладине (одраслих) ради лечења</t>
  </si>
  <si>
    <t>1200047</t>
  </si>
  <si>
    <t xml:space="preserve">Поновни преглед студентске омладине (одраслих) ради лечења </t>
  </si>
  <si>
    <t>1200054</t>
  </si>
  <si>
    <t>Посебни преглед студената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</si>
  <si>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</si>
  <si>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</si>
  <si>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</si>
  <si>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</si>
  <si>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</si>
  <si>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</si>
  <si>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</si>
  <si>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</si>
  <si>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</si>
  <si>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</si>
  <si>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</si>
  <si>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</si>
  <si>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</si>
  <si>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1100032***</t>
  </si>
  <si>
    <t>1100033***</t>
  </si>
  <si>
    <t>1100034***</t>
  </si>
  <si>
    <t>КУРАТИВА/Прегледи лекара</t>
  </si>
  <si>
    <t>1200039</t>
  </si>
  <si>
    <t xml:space="preserve">Први преглед одраслих ради лечења </t>
  </si>
  <si>
    <t>Први преглед одраслих ради лечења (Т)</t>
  </si>
  <si>
    <t>Поновни преглед одраслих ради лечења</t>
  </si>
  <si>
    <t>Поновни преглед одраслих ради лечења (Т)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</si>
  <si>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</si>
  <si>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</si>
  <si>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</si>
  <si>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</si>
  <si>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</si>
  <si>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</si>
  <si>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</si>
  <si>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</si>
  <si>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</si>
  <si>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</si>
  <si>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</si>
  <si>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</si>
  <si>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*L012419</t>
  </si>
  <si>
    <t xml:space="preserve">Хемоглобин (крв) (ФОБТ) у фецесу - ензимски </t>
  </si>
  <si>
    <t>1000215**</t>
  </si>
  <si>
    <t>А за Саветовалиште за дијабетичаре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</si>
  <si>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</si>
  <si>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</si>
  <si>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</si>
  <si>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</si>
  <si>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***Само у случају да у служби ради специјалиста спортске медицине</t>
  </si>
  <si>
    <t>Поновни преглед деце, школске деце и омладине ради лечења</t>
  </si>
  <si>
    <t>Терапеутска процедура која се односи на бол.плућа и дис.путева</t>
  </si>
  <si>
    <t>Први преглед деце, школске деце и омладине ради лечења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</si>
  <si>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</si>
  <si>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</si>
  <si>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</si>
  <si>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1000215*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</si>
  <si>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</si>
  <si>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</si>
  <si>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 xml:space="preserve">Превентивни прегледи одраслих </t>
  </si>
  <si>
    <t>Табела бр. 15А</t>
  </si>
  <si>
    <t>Прегледи лекара</t>
  </si>
  <si>
    <t>Први преглед одраслих ради лечења</t>
  </si>
  <si>
    <t>Први преглед одраслих ради лечења (палијативно збрињавање)</t>
  </si>
  <si>
    <t>Поновни преглед одраслих ради лечења (палијативно збрињавање)</t>
  </si>
  <si>
    <t>Посебни преглед одраслих ради доп. дијаг. и даљег лечења (палијативно збрињавање)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</si>
  <si>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</si>
  <si>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</si>
  <si>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</si>
  <si>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Здравствена нега болесника у стану/кући (палијативно збрињавање)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</si>
  <si>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</si>
  <si>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</si>
  <si>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</si>
  <si>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</si>
  <si>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</si>
  <si>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</si>
  <si>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</si>
  <si>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</si>
  <si>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</si>
  <si>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</si>
  <si>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</si>
  <si>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>Кинезитерапија болести</t>
  </si>
  <si>
    <t>Индивидуални здравствено васпитни рад</t>
  </si>
  <si>
    <t>Број пацијената који су користили услуге кућног лечења и неге</t>
  </si>
  <si>
    <t xml:space="preserve"> (1020 Т*)-  КУЋНО ЛЕЧЕЊЕ,  НЕГА И ПАЛИЈАТИВНО ЗБРИЊАВАЊЕ </t>
  </si>
  <si>
    <t>Табела бр. 15Б</t>
  </si>
  <si>
    <t>Свеобухватна геријатријска процена*</t>
  </si>
  <si>
    <t xml:space="preserve">Социотерапијски рад са пацијентом и породицом** </t>
  </si>
  <si>
    <t>Психосоцијална подршка пацијенту и породици**</t>
  </si>
  <si>
    <t xml:space="preserve">Писмени налаз и мишљење социјалног радника** </t>
  </si>
  <si>
    <t>Сарадња са службама и стручњацима социјалне и здравствене заштите, као и другим институцијама**</t>
  </si>
  <si>
    <t>Екцизија/одстранивање ткива/деструкција/чишћење ране/каутеризација – опште</t>
  </si>
  <si>
    <t>* Ради се на основу посебне анкете која се налази у прилогу упутства</t>
  </si>
  <si>
    <t>** Услуге социјалног радника код пацијаната на палијативном збрињавању</t>
  </si>
  <si>
    <t>Табела бр.16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</si>
  <si>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</si>
  <si>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</si>
  <si>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</si>
  <si>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</si>
  <si>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</si>
  <si>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</si>
  <si>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</si>
  <si>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</si>
  <si>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</si>
  <si>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</si>
  <si>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</si>
  <si>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</si>
  <si>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</si>
  <si>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</si>
  <si>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</si>
  <si>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</si>
  <si>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</si>
  <si>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</si>
  <si>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</si>
  <si>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</si>
  <si>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</si>
  <si>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</si>
  <si>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</si>
  <si>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 xml:space="preserve">Лекарски преглед </t>
  </si>
  <si>
    <t>САНИТЕТСКИ ПРЕВОЗ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</si>
  <si>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</si>
  <si>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</si>
  <si>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</si>
  <si>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</si>
  <si>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</si>
  <si>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</si>
  <si>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</si>
  <si>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</si>
  <si>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</si>
  <si>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</si>
  <si>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</si>
  <si>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</si>
  <si>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</si>
  <si>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</si>
  <si>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</si>
  <si>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</si>
  <si>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</si>
  <si>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</si>
  <si>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</si>
  <si>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</si>
  <si>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</si>
  <si>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</si>
  <si>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</si>
  <si>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Посета патр. сестре новорођенчету, породиљи и породици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</si>
  <si>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</si>
  <si>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</si>
  <si>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</si>
  <si>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</si>
  <si>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</si>
  <si>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</si>
  <si>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</si>
  <si>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</si>
  <si>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</si>
  <si>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</si>
  <si>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</si>
  <si>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</si>
  <si>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</si>
  <si>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</si>
  <si>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</si>
  <si>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</si>
  <si>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</si>
  <si>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</si>
  <si>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</si>
  <si>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</si>
  <si>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</si>
  <si>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</si>
  <si>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</si>
  <si>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</si>
  <si>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</si>
  <si>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</si>
  <si>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</si>
  <si>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</si>
  <si>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</si>
  <si>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</si>
  <si>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</si>
  <si>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</si>
  <si>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</si>
  <si>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</si>
  <si>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</si>
  <si>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</si>
  <si>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</si>
  <si>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</si>
  <si>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</si>
  <si>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</si>
  <si>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</si>
  <si>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</si>
  <si>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</si>
  <si>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</si>
  <si>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</si>
  <si>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</si>
  <si>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</si>
  <si>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</si>
  <si>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</si>
  <si>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</si>
  <si>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</si>
  <si>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</si>
  <si>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</si>
  <si>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</si>
  <si>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</si>
  <si>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</si>
  <si>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</si>
  <si>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</si>
  <si>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</si>
  <si>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</si>
  <si>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</si>
  <si>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</si>
  <si>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</si>
  <si>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</si>
  <si>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</si>
  <si>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</si>
  <si>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</si>
  <si>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</si>
  <si>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</si>
  <si>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</si>
  <si>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</si>
  <si>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</si>
  <si>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</si>
  <si>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</si>
  <si>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</si>
  <si>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</si>
  <si>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</si>
  <si>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</si>
  <si>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</si>
  <si>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</si>
  <si>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</si>
  <si>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</si>
  <si>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</si>
  <si>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</si>
  <si>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</si>
  <si>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</si>
  <si>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</si>
  <si>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</si>
  <si>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</si>
  <si>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</si>
  <si>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</si>
  <si>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</si>
  <si>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</si>
  <si>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</si>
  <si>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</si>
  <si>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</si>
  <si>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</si>
  <si>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</si>
  <si>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</si>
  <si>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</si>
  <si>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</si>
  <si>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</si>
  <si>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</si>
  <si>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</si>
  <si>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</si>
  <si>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</si>
  <si>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</si>
  <si>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</si>
  <si>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</si>
  <si>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</si>
  <si>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</si>
  <si>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</si>
  <si>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</si>
  <si>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</si>
  <si>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</si>
  <si>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</si>
  <si>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</si>
  <si>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</si>
  <si>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</si>
  <si>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</si>
  <si>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</si>
  <si>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</si>
  <si>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</si>
  <si>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</si>
  <si>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</si>
  <si>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</si>
  <si>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</si>
  <si>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</si>
  <si>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</si>
  <si>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</si>
  <si>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</si>
  <si>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</si>
  <si>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</si>
  <si>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</si>
  <si>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</si>
  <si>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</si>
  <si>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</si>
  <si>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</si>
  <si>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</si>
  <si>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</si>
  <si>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</si>
  <si>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</si>
  <si>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</si>
  <si>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</si>
  <si>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</si>
  <si>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</si>
  <si>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</si>
  <si>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</si>
  <si>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</si>
  <si>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</si>
  <si>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</si>
  <si>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</si>
  <si>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</si>
  <si>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</si>
  <si>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</si>
  <si>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</si>
  <si>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</si>
  <si>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</si>
  <si>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</si>
  <si>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</si>
  <si>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</si>
  <si>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</si>
  <si>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</si>
  <si>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</si>
  <si>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</si>
  <si>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</si>
  <si>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</si>
  <si>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</si>
  <si>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</si>
  <si>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</si>
  <si>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</si>
  <si>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</si>
  <si>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</si>
  <si>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</si>
  <si>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</si>
  <si>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</si>
  <si>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</si>
  <si>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</si>
  <si>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</si>
  <si>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</si>
  <si>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</si>
  <si>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</si>
  <si>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</si>
  <si>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</si>
  <si>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</si>
  <si>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</si>
  <si>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</si>
  <si>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</si>
  <si>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</si>
  <si>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</si>
  <si>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</si>
  <si>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</si>
  <si>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</si>
  <si>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</si>
  <si>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</si>
  <si>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</si>
  <si>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</si>
  <si>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</si>
  <si>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</si>
  <si>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</si>
  <si>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</si>
  <si>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</si>
  <si>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</si>
  <si>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</si>
  <si>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</si>
  <si>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</si>
  <si>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</si>
  <si>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</si>
  <si>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</si>
  <si>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</si>
  <si>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</si>
  <si>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</si>
  <si>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</si>
  <si>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</si>
  <si>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</si>
  <si>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</si>
  <si>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</si>
  <si>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</si>
  <si>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</si>
  <si>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</si>
  <si>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</si>
  <si>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</si>
  <si>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</si>
  <si>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</si>
  <si>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</si>
  <si>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</si>
  <si>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</si>
  <si>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</si>
  <si>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</si>
  <si>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</si>
  <si>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</si>
  <si>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</si>
  <si>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</si>
  <si>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</si>
  <si>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</si>
  <si>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</si>
  <si>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</si>
  <si>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</si>
  <si>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</si>
  <si>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</si>
  <si>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</si>
  <si>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</si>
  <si>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</si>
  <si>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</si>
  <si>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</si>
  <si>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</si>
  <si>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</si>
  <si>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</si>
  <si>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</si>
  <si>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</si>
  <si>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</si>
  <si>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</si>
  <si>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</si>
  <si>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</si>
  <si>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</si>
  <si>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</si>
  <si>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</si>
  <si>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L012401</t>
  </si>
  <si>
    <t>Хемоглобин (крв) (ФОБТ) у фецесу - имунохемијски  (атрибут 33)</t>
  </si>
  <si>
    <t>L012419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</si>
  <si>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</si>
  <si>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</si>
  <si>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</si>
  <si>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</si>
  <si>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</si>
  <si>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</si>
  <si>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</si>
  <si>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</si>
  <si>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</si>
  <si>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</si>
  <si>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</si>
  <si>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</si>
  <si>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</si>
  <si>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</si>
  <si>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</si>
  <si>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</si>
  <si>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Хематолошке анализе</t>
  </si>
  <si>
    <t>Биохемијске анализе</t>
  </si>
  <si>
    <t>Микробиолошке анализе</t>
  </si>
  <si>
    <t>Укупно анализе</t>
  </si>
  <si>
    <t>Укупан број анализа са заједничким општим лабораторијским услугама</t>
  </si>
  <si>
    <t>Укупан број анализа са заједничким општим лабораторијским услугама и са осталим фактурисаним услугама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</si>
  <si>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</si>
  <si>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</si>
  <si>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</si>
  <si>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</si>
  <si>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</si>
  <si>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</si>
  <si>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</si>
  <si>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</si>
  <si>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</si>
  <si>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</si>
  <si>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</si>
  <si>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</si>
  <si>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</si>
  <si>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</si>
  <si>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</si>
  <si>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</si>
  <si>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>Скрининг/ рано откривање рака дојке (мамографија)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</si>
  <si>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</si>
  <si>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</si>
  <si>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</si>
  <si>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</si>
  <si>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</si>
  <si>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</si>
  <si>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</si>
  <si>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</si>
  <si>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</si>
  <si>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</si>
  <si>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</si>
  <si>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</si>
  <si>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</si>
  <si>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</si>
  <si>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</si>
  <si>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</si>
  <si>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дојке – сива скала</t>
  </si>
  <si>
    <t>*Ултразвучни преглед кукова – сива скала</t>
  </si>
  <si>
    <t>Број корисника  услуга ултразвука</t>
  </si>
  <si>
    <t>*Планирати уколико се услуга ради од стране редиолога, а не педијатра</t>
  </si>
  <si>
    <t>Број осигураника који су користили услуге рендгена</t>
  </si>
  <si>
    <t>Бр. осигур. који су корист. услуге рендгена у стоматологији</t>
  </si>
  <si>
    <t>Рендген укупно</t>
  </si>
  <si>
    <t>Број осигураника укупно</t>
  </si>
  <si>
    <t>Број осигураника који су користили услуге ултразвука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</si>
  <si>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</si>
  <si>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</si>
  <si>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</si>
  <si>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</si>
  <si>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</si>
  <si>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</si>
  <si>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</si>
  <si>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</si>
  <si>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</si>
  <si>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</si>
  <si>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</si>
  <si>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</si>
  <si>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30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</si>
  <si>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</si>
  <si>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</si>
  <si>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</si>
  <si>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</si>
  <si>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</si>
  <si>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</si>
  <si>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</si>
  <si>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</si>
  <si>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</si>
  <si>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</si>
  <si>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</si>
  <si>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</si>
  <si>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</si>
  <si>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</si>
  <si>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</si>
  <si>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</si>
  <si>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</si>
  <si>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 (особа оболела од дијабетеса)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</si>
  <si>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</si>
  <si>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</si>
  <si>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</si>
  <si>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</si>
  <si>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</si>
  <si>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</si>
  <si>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</si>
  <si>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</si>
  <si>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</si>
  <si>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</si>
  <si>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</si>
  <si>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</si>
  <si>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</si>
  <si>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</si>
  <si>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</si>
  <si>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</si>
  <si>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</si>
  <si>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</si>
  <si>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</si>
  <si>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</si>
  <si>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</si>
  <si>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</si>
  <si>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</si>
  <si>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</si>
  <si>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</si>
  <si>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</si>
  <si>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</si>
  <si>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</si>
  <si>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</si>
  <si>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</si>
  <si>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</si>
  <si>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</si>
  <si>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</si>
  <si>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</si>
  <si>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</si>
  <si>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</si>
  <si>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</si>
  <si>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</si>
  <si>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</si>
  <si>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</si>
  <si>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</si>
  <si>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</si>
  <si>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</si>
  <si>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</si>
  <si>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</si>
  <si>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</si>
  <si>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</si>
  <si>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</si>
  <si>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ORL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</si>
  <si>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</si>
  <si>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</si>
  <si>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</si>
  <si>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</si>
  <si>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</si>
  <si>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</si>
  <si>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</si>
  <si>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</si>
  <si>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</si>
  <si>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</si>
  <si>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</si>
  <si>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</si>
  <si>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</si>
  <si>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</si>
  <si>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</si>
  <si>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</si>
  <si>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</si>
  <si>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</si>
  <si>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</si>
  <si>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</si>
  <si>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</si>
  <si>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</si>
  <si>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</si>
  <si>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</si>
  <si>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</si>
  <si>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</si>
  <si>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</si>
  <si>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</si>
  <si>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 xml:space="preserve">Дерматовенеролошки преглед - први </t>
  </si>
  <si>
    <t>Инц./ дрен./ исп./одстр. теч. прод. упалних процеса - опште</t>
  </si>
  <si>
    <t>Табела бр.28</t>
  </si>
  <si>
    <t>РФЗО
ШИФРE</t>
  </si>
  <si>
    <t xml:space="preserve">ПРЕВЕНТИВА </t>
  </si>
  <si>
    <t>2400018, 2400026, 2400034, 2400059</t>
  </si>
  <si>
    <t xml:space="preserve">Прегледи </t>
  </si>
  <si>
    <t>Уклањање наслага</t>
  </si>
  <si>
    <t xml:space="preserve">2400141, 2400158 </t>
  </si>
  <si>
    <t>Апликација флуорида</t>
  </si>
  <si>
    <t>2400133, 2400166</t>
  </si>
  <si>
    <t>Заливање фисура</t>
  </si>
  <si>
    <t>2400067, 2400075, 2400083, 2400117, 2400091, 
2400109, 2400802</t>
  </si>
  <si>
    <t>УКУПНО ПРЕВЕНТИВА</t>
  </si>
  <si>
    <t>КУРАТИВА/Прегледи, дијагностика и терапија</t>
  </si>
  <si>
    <t xml:space="preserve">2400976, 2400984, </t>
  </si>
  <si>
    <t>Прегледи због терапије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</si>
  <si>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</si>
  <si>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</si>
  <si>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</si>
  <si>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Ортодонтска терапија</t>
  </si>
  <si>
    <t>2400539, 547, 2401099, 2401115</t>
  </si>
  <si>
    <t>Терапија пародонцијума</t>
  </si>
  <si>
    <t>2401206,2401214, 2401164, 2401172,2401255, 2401347,2400679,687,695,703,711,729,737,
794,2401107,1123,1131,1149,1156,1180,1198,1222,1230,
1248,1339</t>
  </si>
  <si>
    <t>Хируршка терапија</t>
  </si>
  <si>
    <t>2400943, 950, 2401347</t>
  </si>
  <si>
    <t>Анестезије</t>
  </si>
  <si>
    <t>2400174,2400752, 2400745, 2400760, 2400968, 2401016, 2401057, 2401263, 2401271, 2401289, 2401297, 2401305, 2400323,2400554,638,646,653,661,778,786</t>
  </si>
  <si>
    <t>Ургентне услуге</t>
  </si>
  <si>
    <t>2401479, 2401461</t>
  </si>
  <si>
    <t>Стоматолошка заштита особа/деце 
са посебним потребама</t>
  </si>
  <si>
    <t>2400455, 463, 471, 489, 497, 505, 513</t>
  </si>
  <si>
    <t>Протетска терапија</t>
  </si>
  <si>
    <t>УКУПНО СВE УСЛУГE</t>
  </si>
  <si>
    <t>Услуге</t>
  </si>
  <si>
    <t>Здравствено -васпитни рад</t>
  </si>
  <si>
    <t>КУРАТИВА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</si>
  <si>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</si>
  <si>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</si>
  <si>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</si>
  <si>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 xml:space="preserve">РЕКАПИТУЛАЦИЈА ПЛАНИРАНИХ  ПРЕГЛЕДА, УСЛУГА И ЗДРАВСТВЕНО ВАСПИТНОГ РАДА У 2017. ГОДИНИ И РЕАЛИЗОВАНИХ У ПЕРИОДУ ПРВИХ 6 МЕСЕЦИ 2017. ГОДИНЕ У ДОМУ ЗДРАВЉА КРУШЕВАЦ </t>
  </si>
  <si>
    <t>Прегледи и услуге у службама здрав. заштите: предшколске деце, школске деце, жена и одраслих:</t>
  </si>
  <si>
    <t>индекс</t>
  </si>
  <si>
    <t xml:space="preserve">Прегледи и услуге у осталим службама Дома здравља: </t>
  </si>
  <si>
    <t>(у службама: кућног лечења, ХМП)</t>
  </si>
  <si>
    <t>Дијагностичко терапијске услуге</t>
  </si>
  <si>
    <t>Посета патронажне сестре новорођенчету, породиљи и породици</t>
  </si>
  <si>
    <t>Здравствено васпитни рад у патронажи</t>
  </si>
  <si>
    <t>Здравствено васпитни рад у сл. кућног лечења</t>
  </si>
  <si>
    <t>Санитетски превоз у ХМП</t>
  </si>
  <si>
    <t>Број осигураника који су користили услуге рентгена - укупно</t>
  </si>
  <si>
    <t>Укупан бр. лабораторијских анализа (са заједничким општим лабораторијским услугама)</t>
  </si>
  <si>
    <t>Број осигураника који су користили услуге лабораторије - укупно</t>
  </si>
  <si>
    <t>Прегледи и услуге у служби стоматолошке здравствене заштите:</t>
  </si>
  <si>
    <t>са санитетским превозом</t>
  </si>
  <si>
    <t>1.1.</t>
  </si>
  <si>
    <t>2.1.</t>
  </si>
  <si>
    <t xml:space="preserve">ОРГАНИЗАЦИОНЕ ЈЕДИНИЦЕ ПО ОБЛАСТИМА ДЕЛАТНОСТИ                                                                           (у складу са Статутом)
</t>
  </si>
  <si>
    <t>Остало* онк.дис.</t>
  </si>
  <si>
    <t>Неуропсихијатрија</t>
  </si>
  <si>
    <t>ДОМ ЗДРАВЉА КРУШЕВАЦ</t>
  </si>
  <si>
    <t>РАДНИЦИ УГОВОРЕНИ СА РФЗО</t>
  </si>
  <si>
    <t>4=2+3</t>
  </si>
  <si>
    <t>7=4+5-6</t>
  </si>
  <si>
    <t>10=8+9</t>
  </si>
  <si>
    <t>Норма
тив</t>
  </si>
  <si>
    <t>12=10-11</t>
  </si>
  <si>
    <t>16=13+14+15</t>
  </si>
  <si>
    <t>18=16-17</t>
  </si>
  <si>
    <t>ПРЕКО УГОВОРЕНОГ БРОЈА</t>
  </si>
  <si>
    <t>одређено време</t>
  </si>
  <si>
    <t>доктори медици
не</t>
  </si>
  <si>
    <t>здр. сарадни
ци</t>
  </si>
  <si>
    <t>неодређено време</t>
  </si>
  <si>
    <t xml:space="preserve">ЗДРАВСТВЕНИ РАДНИЦИ У СЛУЖБИ ЗА СТОМАТОЛОШКУ ЗДРАВСТВЕНУ ЗАШТИТУ </t>
  </si>
  <si>
    <t>Назив организационе јединице</t>
  </si>
  <si>
    <t>Здравствени радници са ВШС и ССС</t>
  </si>
  <si>
    <t>Постојећи кадар</t>
  </si>
  <si>
    <t>Нормирани кадар *</t>
  </si>
  <si>
    <t>Стоматолошка сестра ВСС/ССС</t>
  </si>
  <si>
    <t>Зубни техничар ВСС/ССС</t>
  </si>
  <si>
    <t>Парадонтологија и орална медицина</t>
  </si>
  <si>
    <t>* Нормирани кадар у складу са Правилником о ближим условима за обављање здравствене делатности у здравственим установама и другим облицима здравствене службе ("Сл. Гласник РС" бр. 43/06, 112/09, 50/10, 79/11, 10/12 - др. пропис)</t>
  </si>
  <si>
    <t>AПОТЕКА</t>
  </si>
  <si>
    <t xml:space="preserve">БРОЈ ЗДРАВСТВЕНИХ РАДНИКА У АПОТЕЦИ У СКЛОПУ ЗДРАВСТВЕНЕ УСТАНОВЕ </t>
  </si>
  <si>
    <t>Дипломирани фармацеут</t>
  </si>
  <si>
    <t>Фармацеутски техничар</t>
  </si>
  <si>
    <t>кадар по нормативу</t>
  </si>
  <si>
    <t>издавање готових лекова</t>
  </si>
  <si>
    <t>галенска лабораторија</t>
  </si>
  <si>
    <t>3=1+2</t>
  </si>
  <si>
    <t>6=4+5</t>
  </si>
  <si>
    <t>7=3-6</t>
  </si>
  <si>
    <t>13=11+12</t>
  </si>
  <si>
    <t>14=10-13</t>
  </si>
  <si>
    <t xml:space="preserve">БРОЈ НЕМЕДИЦИНСКИХ РАДНИКА </t>
  </si>
  <si>
    <t xml:space="preserve">  ДОМ ЗДРАВЉА КРУШЕВАЦ</t>
  </si>
  <si>
    <t xml:space="preserve">        Табела бр. 6</t>
  </si>
  <si>
    <t>РАДНИЦИ ПРЕКО УГОВОРЕНОГ БРОЈА</t>
  </si>
  <si>
    <t>Возачи хитне мед.помоћи</t>
  </si>
  <si>
    <t>ОДРЕЂЕНО</t>
  </si>
  <si>
    <t>НЕОДРЕЂЕНО</t>
  </si>
  <si>
    <t>Уговоре
ни</t>
  </si>
  <si>
    <t>Уговорени</t>
  </si>
  <si>
    <t>3=1-2</t>
  </si>
  <si>
    <t>6=4-5</t>
  </si>
  <si>
    <t>9=7-8</t>
  </si>
  <si>
    <t>ДИЈАЛИЗА</t>
  </si>
  <si>
    <t>Oдржавање хигијене, пом. и адм.радници ДЗ</t>
  </si>
  <si>
    <t>Oдржавање хигијене Стом.</t>
  </si>
  <si>
    <t>Возни парк</t>
  </si>
  <si>
    <t xml:space="preserve">*НАПОМЕНА: Норматив за техничке и помоћне раднике (колона бр.5) укључује и норматив за возаче санитетског превоза (колона бр.11), </t>
  </si>
  <si>
    <t>а не укључује норматив за возаче хитне медицинске помоћи (колона бр. 8)</t>
  </si>
  <si>
    <t>Број радника у здравственој установи који су уговорени са РФЗО</t>
  </si>
  <si>
    <t>Број радника у стоматологији</t>
  </si>
  <si>
    <t>Број радника у апотеци</t>
  </si>
  <si>
    <t>Број радника преко уговореног броја на одређено време</t>
  </si>
  <si>
    <t>Број радника преко уговореног броја на неодређено време</t>
  </si>
  <si>
    <t>Укупно запослених</t>
  </si>
  <si>
    <t>СТОМ.ТЕХНИЧАРИ</t>
  </si>
  <si>
    <t>УКУПАН КАДАР У ЗДРАВСТВЕНОЈ УСТАНОВИ НА ДАН 30.06.2017. ГОДИНЕ</t>
  </si>
  <si>
    <t>РЕКАПИТУЛАЦИЈА</t>
  </si>
  <si>
    <t>БРОЈ ЗДРАВСТВЕНИХ РАДНИКА У СЛУЖБИ ЗА СТОМАТОЛОШКУ ЗДРАВСТВЕНУ ЗАШТИТУ НА ДАН 30.06.2017. ГОДИНЕ</t>
  </si>
  <si>
    <t>БРОЈ ЗДРАВСТВЕНИХ РАДНИКА И САРАДНИКА У ЗДРАВСТВЕНОЈ УСТАНОВИ НА ПРИМАРНОМ НИВОУ ЗДРАВСТВЕНЕ ЗАШТИТЕ, НА ДАН 30.06.2017. ГОДИНЕ</t>
  </si>
  <si>
    <t>БРОЈ ЗДРАВСТВЕНИХ РАДНИКА У АПОТЕЦИ У СКЛОПУ ЗДРАВСТВЕНЕ УСТАНОВЕ НА ДАН 30.06.2017. ГОДИНЕ</t>
  </si>
  <si>
    <t>БРОЈ НЕМЕДИЦИНСКИХ РАДНИКА НА ДАН 30.06.2017. ГОДИНЕ</t>
  </si>
  <si>
    <t>Извршење I-XII 2017.</t>
  </si>
  <si>
    <t>Инцизија/дренажа/испирање/аспирација/одстрањивање теч.пр.уп.пр.носа</t>
  </si>
  <si>
    <t>за период јануар - децембар 2017. године</t>
  </si>
  <si>
    <t>Напомена: Здравствени радници запослени у стоматологији, апотеци и дијализи се приказују у посебним табелама за одговарајуће службе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</si>
  <si>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</si>
  <si>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БРОЈ ЗДРАВСТВЕНИХ РАДНИКА И САРАДНИКА У ЗДРАВСТВЕНОЈ УСТАНОВИ НА ПРИМАРНОМ НИВОУ ЗДРАВСТВЕНЕ ЗАШТИТЕ, НА ДАН 31.12.2017. ГОД.</t>
  </si>
  <si>
    <t xml:space="preserve">                ДОМ ЗДРАВЉА КРУШЕВАЦ</t>
  </si>
  <si>
    <t>Табела бр.3</t>
  </si>
  <si>
    <t>Табела бр.5</t>
  </si>
  <si>
    <t>Деозаједничких служби ДЗ</t>
  </si>
  <si>
    <t>ЗУБНИ ТЕХНИЧАРИ</t>
  </si>
  <si>
    <t>ТАБЕЛА 7</t>
  </si>
  <si>
    <t xml:space="preserve">УКУПАН КАДАР У ЗДРАВСТВЕНОЈ УСТАНОВИ </t>
  </si>
  <si>
    <t>УКУПАН КАДАР У ЗДРАВСТВЕНОЈ УСТАНОВИ НА ДАН 31.12.2017. ГОДИНЕ</t>
  </si>
  <si>
    <t>Извештај о извршењу Плана рада Дома здравља Крушевац</t>
  </si>
  <si>
    <t xml:space="preserve">Укупан број планираних услуга у 2017. години и реализованих у 2017. години  </t>
  </si>
  <si>
    <t>Укупан број планираних услуга у 2017. години и реализованих у 2017. години (са осталим фактурисаним и планираним услугама)</t>
  </si>
  <si>
    <t>Крушевац, јануар 2018. година</t>
  </si>
  <si>
    <t>Директор Дома здравља Крушевац</t>
  </si>
  <si>
    <t>др Марина Костић, спец.медицине рада</t>
  </si>
  <si>
    <t>__________________________________</t>
  </si>
  <si>
    <t>___________________________________________</t>
  </si>
  <si>
    <r>
      <rPr>
        <b/>
        <sz val="10"/>
        <rFont val="Arial"/>
        <family val="2"/>
      </rPr>
      <t>Извештај урадила</t>
    </r>
    <r>
      <rPr>
        <sz val="10"/>
        <rFont val="Arial"/>
        <family val="2"/>
      </rPr>
      <t>: Јелена Ивковић,дипл.екон.-менаџ.у здравству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</si>
</sst>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* #,##0.00\ ;* \(#,##0.00\);* \-#\ ;@\ "/>
    <numFmt numFmtId="173" formatCode="d\-mmm"/>
    <numFmt numFmtId="174" formatCode="0.0"/>
    <numFmt numFmtId="175" formatCode="#"/>
  </numFmts>
  <fonts count="11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2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sz val="10"/>
      <color indexed="17"/>
      <name val="Times New Roman"/>
      <family val="1"/>
    </font>
    <font>
      <sz val="10"/>
      <color indexed="25"/>
      <name val="Arial"/>
      <family val="2"/>
    </font>
    <font>
      <b/>
      <sz val="12"/>
      <color indexed="25"/>
      <name val="Times New Roman"/>
      <family val="1"/>
    </font>
    <font>
      <b/>
      <sz val="8"/>
      <color indexed="25"/>
      <name val="Times New Roman"/>
      <family val="1"/>
    </font>
    <font>
      <b/>
      <sz val="10"/>
      <color indexed="25"/>
      <name val="Times New Roman"/>
      <family val="1"/>
    </font>
    <font>
      <sz val="10"/>
      <color indexed="25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Arial Narrow"/>
      <family val="2"/>
    </font>
    <font>
      <b/>
      <sz val="7"/>
      <name val="Times New Roman"/>
      <family val="1"/>
    </font>
    <font>
      <b/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Times New Roman"/>
      <family val="1"/>
    </font>
    <font>
      <sz val="10"/>
      <name val="Cambria"/>
      <family val="1"/>
    </font>
    <font>
      <sz val="7"/>
      <color indexed="8"/>
      <name val="Times New Roman"/>
      <family val="1"/>
    </font>
    <font>
      <sz val="14"/>
      <name val="Cambria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mbria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ouble"/>
      <top style="thin"/>
      <bottom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>
        <color indexed="54"/>
      </top>
      <bottom style="double">
        <color indexed="54"/>
      </bottom>
    </border>
    <border>
      <left/>
      <right style="thin"/>
      <top style="double">
        <color indexed="54"/>
      </top>
      <bottom style="double">
        <color indexed="54"/>
      </bottom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5" fillId="24" borderId="0" applyNumberFormat="0" applyBorder="0" applyAlignment="0" applyProtection="0"/>
    <xf numFmtId="0" fontId="2" fillId="25" borderId="0" applyNumberFormat="0" applyBorder="0" applyAlignment="0" applyProtection="0"/>
    <xf numFmtId="0" fontId="85" fillId="26" borderId="0" applyNumberFormat="0" applyBorder="0" applyAlignment="0" applyProtection="0"/>
    <xf numFmtId="0" fontId="2" fillId="17" borderId="0" applyNumberFormat="0" applyBorder="0" applyAlignment="0" applyProtection="0"/>
    <xf numFmtId="0" fontId="85" fillId="27" borderId="0" applyNumberFormat="0" applyBorder="0" applyAlignment="0" applyProtection="0"/>
    <xf numFmtId="0" fontId="2" fillId="19" borderId="0" applyNumberFormat="0" applyBorder="0" applyAlignment="0" applyProtection="0"/>
    <xf numFmtId="0" fontId="85" fillId="28" borderId="0" applyNumberFormat="0" applyBorder="0" applyAlignment="0" applyProtection="0"/>
    <xf numFmtId="0" fontId="2" fillId="29" borderId="0" applyNumberFormat="0" applyBorder="0" applyAlignment="0" applyProtection="0"/>
    <xf numFmtId="0" fontId="85" fillId="30" borderId="0" applyNumberFormat="0" applyBorder="0" applyAlignment="0" applyProtection="0"/>
    <xf numFmtId="0" fontId="2" fillId="31" borderId="0" applyNumberFormat="0" applyBorder="0" applyAlignment="0" applyProtection="0"/>
    <xf numFmtId="0" fontId="85" fillId="32" borderId="0" applyNumberFormat="0" applyBorder="0" applyAlignment="0" applyProtection="0"/>
    <xf numFmtId="0" fontId="2" fillId="33" borderId="0" applyNumberFormat="0" applyBorder="0" applyAlignment="0" applyProtection="0"/>
    <xf numFmtId="0" fontId="8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8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5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85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8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8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6" borderId="0" applyNumberFormat="0" applyBorder="0" applyAlignment="0" applyProtection="0"/>
    <xf numFmtId="0" fontId="86" fillId="47" borderId="0" applyNumberFormat="0" applyBorder="0" applyAlignment="0" applyProtection="0"/>
    <xf numFmtId="0" fontId="3" fillId="48" borderId="0" applyNumberFormat="0" applyBorder="0" applyAlignment="0" applyProtection="0"/>
    <xf numFmtId="0" fontId="87" fillId="49" borderId="1" applyNumberFormat="0" applyAlignment="0" applyProtection="0"/>
    <xf numFmtId="0" fontId="4" fillId="15" borderId="2" applyNumberFormat="0" applyAlignment="0" applyProtection="0"/>
    <xf numFmtId="0" fontId="88" fillId="50" borderId="3" applyNumberFormat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8" fillId="7" borderId="0" applyNumberFormat="0" applyBorder="0" applyAlignment="0" applyProtection="0"/>
    <xf numFmtId="0" fontId="14" fillId="37" borderId="0" applyNumberFormat="0" applyBorder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0" fillId="53" borderId="0" applyNumberFormat="0" applyBorder="0" applyAlignment="0" applyProtection="0"/>
    <xf numFmtId="0" fontId="8" fillId="7" borderId="0" applyNumberFormat="0" applyBorder="0" applyAlignment="0" applyProtection="0"/>
    <xf numFmtId="0" fontId="91" fillId="0" borderId="4" applyNumberFormat="0" applyFill="0" applyAlignment="0" applyProtection="0"/>
    <xf numFmtId="0" fontId="9" fillId="0" borderId="5" applyNumberFormat="0" applyFill="0" applyAlignment="0" applyProtection="0"/>
    <xf numFmtId="0" fontId="92" fillId="0" borderId="6" applyNumberFormat="0" applyFill="0" applyAlignment="0" applyProtection="0"/>
    <xf numFmtId="0" fontId="10" fillId="0" borderId="7" applyNumberFormat="0" applyFill="0" applyAlignment="0" applyProtection="0"/>
    <xf numFmtId="0" fontId="93" fillId="0" borderId="8" applyNumberFormat="0" applyFill="0" applyAlignment="0" applyProtection="0"/>
    <xf numFmtId="0" fontId="11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4" fillId="54" borderId="1" applyNumberFormat="0" applyAlignment="0" applyProtection="0"/>
    <xf numFmtId="0" fontId="13" fillId="11" borderId="10" applyNumberFormat="0" applyAlignment="0" applyProtection="0"/>
    <xf numFmtId="0" fontId="95" fillId="0" borderId="11" applyNumberFormat="0" applyFill="0" applyAlignment="0" applyProtection="0"/>
    <xf numFmtId="0" fontId="0" fillId="55" borderId="12" applyNumberFormat="0" applyAlignment="0" applyProtection="0"/>
    <xf numFmtId="0" fontId="0" fillId="55" borderId="12" applyNumberFormat="0" applyAlignment="0" applyProtection="0"/>
    <xf numFmtId="0" fontId="0" fillId="55" borderId="12" applyNumberFormat="0" applyAlignment="0" applyProtection="0"/>
    <xf numFmtId="0" fontId="0" fillId="55" borderId="12" applyNumberFormat="0" applyAlignment="0" applyProtection="0"/>
    <xf numFmtId="0" fontId="96" fillId="56" borderId="0" applyNumberFormat="0" applyBorder="0" applyAlignment="0" applyProtection="0"/>
    <xf numFmtId="0" fontId="14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7" borderId="13" applyNumberFormat="0" applyFont="0" applyAlignment="0" applyProtection="0"/>
    <xf numFmtId="0" fontId="0" fillId="37" borderId="14" applyNumberFormat="0" applyAlignment="0" applyProtection="0"/>
    <xf numFmtId="0" fontId="0" fillId="37" borderId="14" applyNumberFormat="0" applyAlignment="0" applyProtection="0"/>
    <xf numFmtId="0" fontId="0" fillId="37" borderId="14" applyNumberFormat="0" applyAlignment="0" applyProtection="0"/>
    <xf numFmtId="0" fontId="0" fillId="37" borderId="14" applyNumberFormat="0" applyAlignment="0" applyProtection="0"/>
    <xf numFmtId="0" fontId="97" fillId="49" borderId="15" applyNumberFormat="0" applyAlignment="0" applyProtection="0"/>
    <xf numFmtId="0" fontId="17" fillId="58" borderId="16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17">
      <alignment vertical="center"/>
      <protection/>
    </xf>
    <xf numFmtId="0" fontId="20" fillId="0" borderId="17">
      <alignment horizontal="left" vertical="center" wrapText="1"/>
      <protection locked="0"/>
    </xf>
    <xf numFmtId="0" fontId="9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18" applyNumberFormat="0" applyFill="0" applyAlignment="0" applyProtection="0"/>
    <xf numFmtId="0" fontId="6" fillId="0" borderId="19" applyNumberFormat="0" applyFill="0" applyAlignment="0" applyProtection="0"/>
    <xf numFmtId="0" fontId="10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4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48" borderId="0" xfId="0" applyFill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9" fillId="0" borderId="0" xfId="212" applyFont="1" applyFill="1">
      <alignment/>
      <protection/>
    </xf>
    <xf numFmtId="0" fontId="23" fillId="0" borderId="0" xfId="212" applyFont="1" applyFill="1" applyBorder="1">
      <alignment/>
      <protection/>
    </xf>
    <xf numFmtId="0" fontId="27" fillId="0" borderId="0" xfId="212" applyFont="1" applyFill="1" applyBorder="1">
      <alignment/>
      <protection/>
    </xf>
    <xf numFmtId="0" fontId="27" fillId="0" borderId="0" xfId="212" applyFont="1" applyFill="1">
      <alignment/>
      <protection/>
    </xf>
    <xf numFmtId="0" fontId="23" fillId="0" borderId="0" xfId="212" applyFont="1" applyFill="1" applyAlignment="1">
      <alignment/>
      <protection/>
    </xf>
    <xf numFmtId="0" fontId="29" fillId="0" borderId="0" xfId="214" applyFont="1" applyFill="1">
      <alignment/>
      <protection/>
    </xf>
    <xf numFmtId="0" fontId="29" fillId="0" borderId="0" xfId="214" applyFont="1" applyFill="1" applyAlignment="1">
      <alignment horizontal="right"/>
      <protection/>
    </xf>
    <xf numFmtId="0" fontId="28" fillId="0" borderId="20" xfId="214" applyFont="1" applyFill="1" applyBorder="1" applyAlignment="1">
      <alignment horizontal="left" vertical="center" wrapText="1"/>
      <protection/>
    </xf>
    <xf numFmtId="0" fontId="28" fillId="0" borderId="20" xfId="214" applyFont="1" applyFill="1" applyBorder="1" applyAlignment="1">
      <alignment horizontal="center" vertical="center" wrapText="1"/>
      <protection/>
    </xf>
    <xf numFmtId="0" fontId="29" fillId="0" borderId="20" xfId="214" applyFont="1" applyFill="1" applyBorder="1" applyAlignment="1">
      <alignment/>
      <protection/>
    </xf>
    <xf numFmtId="0" fontId="29" fillId="0" borderId="20" xfId="214" applyFont="1" applyFill="1" applyBorder="1">
      <alignment/>
      <protection/>
    </xf>
    <xf numFmtId="0" fontId="29" fillId="48" borderId="20" xfId="214" applyFont="1" applyFill="1" applyBorder="1" applyAlignment="1">
      <alignment/>
      <protection/>
    </xf>
    <xf numFmtId="0" fontId="28" fillId="48" borderId="20" xfId="212" applyFont="1" applyFill="1" applyBorder="1">
      <alignment/>
      <protection/>
    </xf>
    <xf numFmtId="0" fontId="29" fillId="0" borderId="20" xfId="212" applyFont="1" applyFill="1" applyBorder="1">
      <alignment/>
      <protection/>
    </xf>
    <xf numFmtId="0" fontId="28" fillId="48" borderId="20" xfId="214" applyFont="1" applyFill="1" applyBorder="1" applyAlignment="1">
      <alignment/>
      <protection/>
    </xf>
    <xf numFmtId="0" fontId="28" fillId="0" borderId="20" xfId="214" applyFont="1" applyFill="1" applyBorder="1" applyAlignment="1">
      <alignment/>
      <protection/>
    </xf>
    <xf numFmtId="0" fontId="28" fillId="0" borderId="20" xfId="214" applyFont="1" applyFill="1" applyBorder="1">
      <alignment/>
      <protection/>
    </xf>
    <xf numFmtId="0" fontId="28" fillId="0" borderId="20" xfId="212" applyFont="1" applyFill="1" applyBorder="1">
      <alignment/>
      <protection/>
    </xf>
    <xf numFmtId="0" fontId="28" fillId="0" borderId="0" xfId="212" applyFont="1" applyFill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0" fillId="0" borderId="0" xfId="214" applyFont="1" applyFill="1" applyBorder="1" applyAlignment="1">
      <alignment horizontal="right"/>
      <protection/>
    </xf>
    <xf numFmtId="0" fontId="30" fillId="0" borderId="0" xfId="0" applyFont="1" applyFill="1" applyBorder="1" applyAlignment="1">
      <alignment horizontal="left"/>
    </xf>
    <xf numFmtId="0" fontId="30" fillId="0" borderId="0" xfId="212" applyFont="1" applyFill="1" applyBorder="1" applyAlignment="1">
      <alignment/>
      <protection/>
    </xf>
    <xf numFmtId="0" fontId="31" fillId="0" borderId="0" xfId="0" applyFont="1" applyFill="1" applyBorder="1" applyAlignment="1">
      <alignment/>
    </xf>
    <xf numFmtId="0" fontId="30" fillId="0" borderId="0" xfId="214" applyFont="1" applyFill="1" applyBorder="1" applyAlignment="1">
      <alignment horizontal="right" vertical="top"/>
      <protection/>
    </xf>
    <xf numFmtId="0" fontId="30" fillId="0" borderId="0" xfId="0" applyFont="1" applyFill="1" applyBorder="1" applyAlignment="1">
      <alignment horizontal="left" vertical="top"/>
    </xf>
    <xf numFmtId="0" fontId="30" fillId="0" borderId="0" xfId="204" applyFont="1" applyAlignment="1" applyProtection="1">
      <alignment wrapText="1"/>
      <protection/>
    </xf>
    <xf numFmtId="0" fontId="30" fillId="0" borderId="0" xfId="204" applyFont="1" applyAlignment="1" applyProtection="1">
      <alignment horizontal="left" wrapText="1"/>
      <protection/>
    </xf>
    <xf numFmtId="0" fontId="30" fillId="0" borderId="0" xfId="183" applyFont="1" applyAlignment="1" applyProtection="1">
      <alignment/>
      <protection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29" fillId="0" borderId="0" xfId="183" applyFont="1" applyAlignment="1" applyProtection="1">
      <alignment wrapText="1"/>
      <protection/>
    </xf>
    <xf numFmtId="0" fontId="29" fillId="0" borderId="0" xfId="183" applyFont="1" applyAlignment="1" applyProtection="1">
      <alignment horizontal="center" wrapText="1"/>
      <protection/>
    </xf>
    <xf numFmtId="0" fontId="29" fillId="0" borderId="0" xfId="183" applyFont="1" applyProtection="1">
      <alignment/>
      <protection/>
    </xf>
    <xf numFmtId="0" fontId="36" fillId="0" borderId="0" xfId="183" applyFont="1" applyAlignment="1" applyProtection="1">
      <alignment/>
      <protection/>
    </xf>
    <xf numFmtId="0" fontId="36" fillId="0" borderId="0" xfId="183" applyFont="1" applyAlignment="1" applyProtection="1">
      <alignment wrapText="1"/>
      <protection/>
    </xf>
    <xf numFmtId="0" fontId="37" fillId="0" borderId="0" xfId="183" applyFont="1" applyProtection="1">
      <alignment/>
      <protection/>
    </xf>
    <xf numFmtId="0" fontId="28" fillId="0" borderId="0" xfId="209" applyFont="1" applyAlignment="1" applyProtection="1">
      <alignment horizontal="left"/>
      <protection/>
    </xf>
    <xf numFmtId="0" fontId="23" fillId="0" borderId="21" xfId="209" applyFont="1" applyBorder="1" applyAlignment="1" applyProtection="1">
      <alignment/>
      <protection locked="0"/>
    </xf>
    <xf numFmtId="0" fontId="28" fillId="0" borderId="0" xfId="183" applyFont="1" applyAlignment="1" applyProtection="1">
      <alignment horizontal="center" wrapText="1"/>
      <protection/>
    </xf>
    <xf numFmtId="0" fontId="29" fillId="0" borderId="0" xfId="209" applyFont="1" applyAlignment="1" applyProtection="1">
      <alignment horizontal="right"/>
      <protection/>
    </xf>
    <xf numFmtId="0" fontId="0" fillId="0" borderId="0" xfId="183">
      <alignment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39" fillId="0" borderId="20" xfId="0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0" fontId="39" fillId="48" borderId="20" xfId="0" applyFont="1" applyFill="1" applyBorder="1" applyAlignment="1">
      <alignment horizontal="center" vertical="center"/>
    </xf>
    <xf numFmtId="0" fontId="39" fillId="48" borderId="20" xfId="0" applyFont="1" applyFill="1" applyBorder="1" applyAlignment="1">
      <alignment horizontal="center" vertical="center" wrapText="1"/>
    </xf>
    <xf numFmtId="0" fontId="28" fillId="11" borderId="20" xfId="0" applyFont="1" applyFill="1" applyBorder="1" applyAlignment="1">
      <alignment horizontal="center" vertical="center" wrapText="1"/>
    </xf>
    <xf numFmtId="49" fontId="28" fillId="11" borderId="20" xfId="0" applyNumberFormat="1" applyFont="1" applyFill="1" applyBorder="1" applyAlignment="1">
      <alignment horizontal="center" vertical="center" wrapText="1"/>
    </xf>
    <xf numFmtId="0" fontId="28" fillId="11" borderId="20" xfId="0" applyFont="1" applyFill="1" applyBorder="1" applyAlignment="1">
      <alignment horizontal="left" vertical="center" wrapText="1"/>
    </xf>
    <xf numFmtId="0" fontId="40" fillId="11" borderId="20" xfId="0" applyFon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29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/>
    </xf>
    <xf numFmtId="0" fontId="28" fillId="0" borderId="20" xfId="0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49" fontId="28" fillId="38" borderId="20" xfId="0" applyNumberFormat="1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left" vertical="center" wrapText="1"/>
    </xf>
    <xf numFmtId="0" fontId="28" fillId="38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49" fontId="29" fillId="38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9" fillId="11" borderId="20" xfId="0" applyFont="1" applyFill="1" applyBorder="1" applyAlignment="1">
      <alignment horizontal="center" vertical="center" wrapText="1"/>
    </xf>
    <xf numFmtId="49" fontId="29" fillId="11" borderId="20" xfId="0" applyNumberFormat="1" applyFont="1" applyFill="1" applyBorder="1" applyAlignment="1">
      <alignment horizontal="center" vertical="center" wrapText="1"/>
    </xf>
    <xf numFmtId="0" fontId="28" fillId="11" borderId="20" xfId="0" applyFont="1" applyFill="1" applyBorder="1" applyAlignment="1">
      <alignment/>
    </xf>
    <xf numFmtId="0" fontId="28" fillId="0" borderId="20" xfId="0" applyFont="1" applyFill="1" applyBorder="1" applyAlignment="1">
      <alignment horizontal="right" vertical="center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left" vertical="center" wrapText="1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left" vertical="center" wrapText="1"/>
      <protection locked="0"/>
    </xf>
    <xf numFmtId="0" fontId="29" fillId="48" borderId="20" xfId="0" applyFont="1" applyFill="1" applyBorder="1" applyAlignment="1">
      <alignment horizontal="center" vertical="center" wrapText="1"/>
    </xf>
    <xf numFmtId="49" fontId="29" fillId="48" borderId="20" xfId="0" applyNumberFormat="1" applyFont="1" applyFill="1" applyBorder="1" applyAlignment="1">
      <alignment horizontal="center" vertical="center" wrapText="1"/>
    </xf>
    <xf numFmtId="0" fontId="29" fillId="48" borderId="20" xfId="0" applyFont="1" applyFill="1" applyBorder="1" applyAlignment="1">
      <alignment horizontal="left" vertical="center" wrapText="1"/>
    </xf>
    <xf numFmtId="0" fontId="29" fillId="48" borderId="20" xfId="0" applyFont="1" applyFill="1" applyBorder="1" applyAlignment="1">
      <alignment/>
    </xf>
    <xf numFmtId="0" fontId="29" fillId="38" borderId="2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0" borderId="20" xfId="0" applyFont="1" applyBorder="1" applyAlignment="1">
      <alignment vertical="top" wrapText="1"/>
    </xf>
    <xf numFmtId="0" fontId="29" fillId="0" borderId="20" xfId="0" applyNumberFormat="1" applyFont="1" applyBorder="1" applyAlignment="1">
      <alignment/>
    </xf>
    <xf numFmtId="174" fontId="29" fillId="0" borderId="20" xfId="0" applyNumberFormat="1" applyFont="1" applyFill="1" applyBorder="1" applyAlignment="1">
      <alignment/>
    </xf>
    <xf numFmtId="0" fontId="28" fillId="0" borderId="20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0" fontId="41" fillId="0" borderId="0" xfId="0" applyFont="1" applyFill="1" applyAlignment="1">
      <alignment horizontal="left" vertical="center"/>
    </xf>
    <xf numFmtId="49" fontId="41" fillId="0" borderId="0" xfId="0" applyNumberFormat="1" applyFont="1" applyFill="1" applyAlignment="1">
      <alignment horizontal="left" vertical="center"/>
    </xf>
    <xf numFmtId="0" fontId="29" fillId="0" borderId="0" xfId="0" applyFont="1" applyFill="1" applyBorder="1" applyAlignment="1">
      <alignment vertical="top" wrapText="1"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42" fillId="0" borderId="20" xfId="0" applyNumberFormat="1" applyFont="1" applyFill="1" applyBorder="1" applyAlignment="1">
      <alignment horizontal="center" vertical="center" wrapText="1"/>
    </xf>
    <xf numFmtId="0" fontId="40" fillId="38" borderId="20" xfId="0" applyFont="1" applyFill="1" applyBorder="1" applyAlignment="1">
      <alignment/>
    </xf>
    <xf numFmtId="49" fontId="41" fillId="38" borderId="20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0" fontId="28" fillId="23" borderId="20" xfId="0" applyFont="1" applyFill="1" applyBorder="1" applyAlignment="1">
      <alignment horizontal="left" vertical="center" wrapText="1"/>
    </xf>
    <xf numFmtId="0" fontId="0" fillId="23" borderId="20" xfId="0" applyFill="1" applyBorder="1" applyAlignment="1">
      <alignment/>
    </xf>
    <xf numFmtId="0" fontId="28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/>
    </xf>
    <xf numFmtId="174" fontId="0" fillId="0" borderId="22" xfId="0" applyNumberFormat="1" applyFill="1" applyBorder="1" applyAlignment="1">
      <alignment/>
    </xf>
    <xf numFmtId="174" fontId="0" fillId="0" borderId="23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11" borderId="20" xfId="0" applyFont="1" applyFill="1" applyBorder="1" applyAlignment="1">
      <alignment vertical="top" wrapText="1"/>
    </xf>
    <xf numFmtId="0" fontId="28" fillId="38" borderId="20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vertical="top" wrapText="1"/>
    </xf>
    <xf numFmtId="0" fontId="29" fillId="48" borderId="20" xfId="0" applyFont="1" applyFill="1" applyBorder="1" applyAlignment="1">
      <alignment vertical="top" wrapText="1"/>
    </xf>
    <xf numFmtId="0" fontId="29" fillId="0" borderId="20" xfId="0" applyNumberFormat="1" applyFont="1" applyFill="1" applyBorder="1" applyAlignment="1">
      <alignment horizontal="center" vertical="top" wrapText="1"/>
    </xf>
    <xf numFmtId="49" fontId="29" fillId="0" borderId="20" xfId="0" applyNumberFormat="1" applyFont="1" applyFill="1" applyBorder="1" applyAlignment="1">
      <alignment horizontal="center" vertical="top" wrapText="1"/>
    </xf>
    <xf numFmtId="0" fontId="29" fillId="0" borderId="20" xfId="0" applyNumberFormat="1" applyFont="1" applyFill="1" applyBorder="1" applyAlignment="1">
      <alignment vertical="top" wrapText="1"/>
    </xf>
    <xf numFmtId="0" fontId="33" fillId="0" borderId="20" xfId="0" applyFont="1" applyBorder="1" applyAlignment="1" applyProtection="1">
      <alignment horizontal="center" vertical="top" wrapText="1" readingOrder="1"/>
      <protection locked="0"/>
    </xf>
    <xf numFmtId="0" fontId="33" fillId="0" borderId="20" xfId="0" applyFont="1" applyBorder="1" applyAlignment="1" applyProtection="1">
      <alignment horizontal="left" vertical="top" wrapText="1" readingOrder="1"/>
      <protection locked="0"/>
    </xf>
    <xf numFmtId="0" fontId="29" fillId="0" borderId="20" xfId="0" applyFont="1" applyFill="1" applyBorder="1" applyAlignment="1">
      <alignment vertical="center" wrapText="1"/>
    </xf>
    <xf numFmtId="0" fontId="28" fillId="48" borderId="20" xfId="0" applyFont="1" applyFill="1" applyBorder="1" applyAlignment="1">
      <alignment/>
    </xf>
    <xf numFmtId="0" fontId="29" fillId="0" borderId="20" xfId="0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0" fontId="28" fillId="38" borderId="20" xfId="0" applyFont="1" applyFill="1" applyBorder="1" applyAlignment="1">
      <alignment horizontal="center" vertical="center"/>
    </xf>
    <xf numFmtId="49" fontId="28" fillId="38" borderId="2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9" fillId="11" borderId="20" xfId="0" applyFont="1" applyFill="1" applyBorder="1" applyAlignment="1">
      <alignment horizontal="center" vertical="center" wrapText="1"/>
    </xf>
    <xf numFmtId="0" fontId="43" fillId="11" borderId="20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vertical="center"/>
    </xf>
    <xf numFmtId="0" fontId="28" fillId="38" borderId="20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28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0" fontId="28" fillId="0" borderId="2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28" fillId="11" borderId="20" xfId="0" applyFont="1" applyFill="1" applyBorder="1" applyAlignment="1">
      <alignment horizontal="center" wrapText="1"/>
    </xf>
    <xf numFmtId="49" fontId="28" fillId="11" borderId="20" xfId="0" applyNumberFormat="1" applyFont="1" applyFill="1" applyBorder="1" applyAlignment="1">
      <alignment horizontal="center" wrapText="1"/>
    </xf>
    <xf numFmtId="49" fontId="31" fillId="38" borderId="20" xfId="0" applyNumberFormat="1" applyFont="1" applyFill="1" applyBorder="1" applyAlignment="1">
      <alignment horizontal="center" vertical="center" wrapText="1"/>
    </xf>
    <xf numFmtId="49" fontId="45" fillId="38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right" vertical="center" wrapText="1"/>
    </xf>
    <xf numFmtId="49" fontId="28" fillId="48" borderId="20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/>
    </xf>
    <xf numFmtId="49" fontId="41" fillId="38" borderId="20" xfId="0" applyNumberFormat="1" applyFont="1" applyFill="1" applyBorder="1" applyAlignment="1">
      <alignment horizontal="center" vertical="center"/>
    </xf>
    <xf numFmtId="0" fontId="28" fillId="13" borderId="20" xfId="0" applyFont="1" applyFill="1" applyBorder="1" applyAlignment="1">
      <alignment vertical="top" wrapText="1"/>
    </xf>
    <xf numFmtId="0" fontId="0" fillId="13" borderId="20" xfId="0" applyFill="1" applyBorder="1" applyAlignment="1">
      <alignment/>
    </xf>
    <xf numFmtId="0" fontId="29" fillId="48" borderId="0" xfId="0" applyFont="1" applyFill="1" applyAlignment="1">
      <alignment vertical="center"/>
    </xf>
    <xf numFmtId="49" fontId="29" fillId="48" borderId="0" xfId="0" applyNumberFormat="1" applyFont="1" applyFill="1" applyAlignment="1">
      <alignment/>
    </xf>
    <xf numFmtId="0" fontId="29" fillId="48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11" borderId="2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39" fillId="0" borderId="20" xfId="0" applyFont="1" applyFill="1" applyBorder="1" applyAlignment="1">
      <alignment vertical="center"/>
    </xf>
    <xf numFmtId="0" fontId="0" fillId="11" borderId="20" xfId="0" applyFill="1" applyBorder="1" applyAlignment="1">
      <alignment/>
    </xf>
    <xf numFmtId="0" fontId="28" fillId="48" borderId="20" xfId="0" applyFont="1" applyFill="1" applyBorder="1" applyAlignment="1">
      <alignment vertical="top" wrapText="1"/>
    </xf>
    <xf numFmtId="0" fontId="40" fillId="48" borderId="20" xfId="0" applyFont="1" applyFill="1" applyBorder="1" applyAlignment="1">
      <alignment/>
    </xf>
    <xf numFmtId="0" fontId="0" fillId="38" borderId="20" xfId="0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left"/>
    </xf>
    <xf numFmtId="49" fontId="4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28" fillId="11" borderId="20" xfId="0" applyFont="1" applyFill="1" applyBorder="1" applyAlignment="1">
      <alignment horizontal="right" vertical="center" wrapText="1"/>
    </xf>
    <xf numFmtId="0" fontId="43" fillId="38" borderId="20" xfId="0" applyFont="1" applyFill="1" applyBorder="1" applyAlignment="1">
      <alignment horizontal="left" vertical="center" wrapText="1"/>
    </xf>
    <xf numFmtId="0" fontId="40" fillId="38" borderId="20" xfId="0" applyFont="1" applyFill="1" applyBorder="1" applyAlignment="1">
      <alignment horizontal="right" vertical="center"/>
    </xf>
    <xf numFmtId="0" fontId="39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right" vertical="center"/>
    </xf>
    <xf numFmtId="0" fontId="29" fillId="0" borderId="20" xfId="0" applyFont="1" applyFill="1" applyBorder="1" applyAlignment="1">
      <alignment horizontal="right" vertical="center"/>
    </xf>
    <xf numFmtId="0" fontId="28" fillId="48" borderId="20" xfId="0" applyFont="1" applyFill="1" applyBorder="1" applyAlignment="1">
      <alignment horizontal="center" vertical="center"/>
    </xf>
    <xf numFmtId="0" fontId="40" fillId="48" borderId="20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left" vertical="center"/>
    </xf>
    <xf numFmtId="0" fontId="40" fillId="38" borderId="20" xfId="0" applyFont="1" applyFill="1" applyBorder="1" applyAlignment="1">
      <alignment horizontal="left" vertical="center"/>
    </xf>
    <xf numFmtId="0" fontId="43" fillId="38" borderId="20" xfId="0" applyFont="1" applyFill="1" applyBorder="1" applyAlignment="1">
      <alignment horizontal="left" vertical="center"/>
    </xf>
    <xf numFmtId="0" fontId="29" fillId="38" borderId="20" xfId="0" applyFont="1" applyFill="1" applyBorder="1" applyAlignment="1">
      <alignment horizontal="right" vertical="center"/>
    </xf>
    <xf numFmtId="0" fontId="0" fillId="48" borderId="20" xfId="0" applyFill="1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/>
    </xf>
    <xf numFmtId="0" fontId="28" fillId="48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39" fillId="38" borderId="20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left" vertical="center" wrapText="1"/>
    </xf>
    <xf numFmtId="0" fontId="43" fillId="11" borderId="20" xfId="0" applyFont="1" applyFill="1" applyBorder="1" applyAlignment="1">
      <alignment horizontal="left" vertical="center" wrapText="1"/>
    </xf>
    <xf numFmtId="0" fontId="28" fillId="11" borderId="20" xfId="0" applyFont="1" applyFill="1" applyBorder="1" applyAlignment="1">
      <alignment vertical="center" wrapText="1"/>
    </xf>
    <xf numFmtId="0" fontId="29" fillId="48" borderId="20" xfId="206" applyFont="1" applyFill="1" applyBorder="1" applyAlignment="1">
      <alignment horizontal="center" vertical="top" wrapText="1"/>
      <protection/>
    </xf>
    <xf numFmtId="0" fontId="29" fillId="48" borderId="20" xfId="205" applyFont="1" applyFill="1" applyBorder="1" applyAlignment="1">
      <alignment horizontal="left" vertical="top" wrapText="1"/>
      <protection/>
    </xf>
    <xf numFmtId="0" fontId="29" fillId="48" borderId="20" xfId="0" applyFont="1" applyFill="1" applyBorder="1" applyAlignment="1">
      <alignment vertical="center" wrapText="1"/>
    </xf>
    <xf numFmtId="0" fontId="29" fillId="38" borderId="20" xfId="206" applyFont="1" applyFill="1" applyBorder="1" applyAlignment="1">
      <alignment horizontal="center" vertical="top" wrapText="1"/>
      <protection/>
    </xf>
    <xf numFmtId="0" fontId="29" fillId="38" borderId="20" xfId="205" applyFont="1" applyFill="1" applyBorder="1" applyAlignment="1">
      <alignment horizontal="left" vertical="top" wrapText="1"/>
      <protection/>
    </xf>
    <xf numFmtId="0" fontId="0" fillId="38" borderId="20" xfId="0" applyFill="1" applyBorder="1" applyAlignment="1">
      <alignment horizontal="right" vertical="center"/>
    </xf>
    <xf numFmtId="0" fontId="0" fillId="0" borderId="20" xfId="0" applyFill="1" applyBorder="1" applyAlignment="1">
      <alignment horizontal="right"/>
    </xf>
    <xf numFmtId="0" fontId="29" fillId="38" borderId="20" xfId="0" applyFont="1" applyFill="1" applyBorder="1" applyAlignment="1">
      <alignment horizontal="center" vertical="center"/>
    </xf>
    <xf numFmtId="0" fontId="29" fillId="38" borderId="20" xfId="0" applyFont="1" applyFill="1" applyBorder="1" applyAlignment="1">
      <alignment vertical="center"/>
    </xf>
    <xf numFmtId="0" fontId="40" fillId="38" borderId="20" xfId="0" applyFont="1" applyFill="1" applyBorder="1" applyAlignment="1">
      <alignment horizontal="right"/>
    </xf>
    <xf numFmtId="0" fontId="0" fillId="13" borderId="20" xfId="0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174" fontId="29" fillId="0" borderId="0" xfId="0" applyNumberFormat="1" applyFont="1" applyFill="1" applyAlignment="1">
      <alignment/>
    </xf>
    <xf numFmtId="0" fontId="33" fillId="0" borderId="20" xfId="0" applyNumberFormat="1" applyFont="1" applyBorder="1" applyAlignment="1">
      <alignment/>
    </xf>
    <xf numFmtId="0" fontId="33" fillId="0" borderId="0" xfId="0" applyFont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0" fontId="29" fillId="48" borderId="20" xfId="0" applyFont="1" applyFill="1" applyBorder="1" applyAlignment="1">
      <alignment horizontal="center" vertical="center"/>
    </xf>
    <xf numFmtId="0" fontId="0" fillId="48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ont="1" applyFill="1" applyBorder="1" applyAlignment="1">
      <alignment horizontal="right"/>
    </xf>
    <xf numFmtId="0" fontId="28" fillId="0" borderId="2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/>
    </xf>
    <xf numFmtId="174" fontId="0" fillId="0" borderId="25" xfId="0" applyNumberFormat="1" applyFill="1" applyBorder="1" applyAlignment="1">
      <alignment/>
    </xf>
    <xf numFmtId="0" fontId="16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9" fillId="11" borderId="20" xfId="0" applyFont="1" applyFill="1" applyBorder="1" applyAlignment="1">
      <alignment horizontal="center"/>
    </xf>
    <xf numFmtId="0" fontId="29" fillId="48" borderId="20" xfId="206" applyFont="1" applyFill="1" applyBorder="1" applyAlignment="1">
      <alignment horizontal="center" vertical="center" wrapText="1"/>
      <protection/>
    </xf>
    <xf numFmtId="0" fontId="29" fillId="48" borderId="20" xfId="205" applyFont="1" applyFill="1" applyBorder="1" applyAlignment="1">
      <alignment horizontal="left" vertical="center" wrapText="1"/>
      <protection/>
    </xf>
    <xf numFmtId="0" fontId="0" fillId="11" borderId="20" xfId="0" applyFill="1" applyBorder="1" applyAlignment="1">
      <alignment horizontal="right" vertical="center"/>
    </xf>
    <xf numFmtId="0" fontId="28" fillId="13" borderId="20" xfId="0" applyFont="1" applyFill="1" applyBorder="1" applyAlignment="1">
      <alignment horizontal="left" vertical="center" wrapText="1"/>
    </xf>
    <xf numFmtId="0" fontId="0" fillId="13" borderId="20" xfId="0" applyFill="1" applyBorder="1" applyAlignment="1">
      <alignment horizontal="right" vertical="center"/>
    </xf>
    <xf numFmtId="0" fontId="16" fillId="0" borderId="20" xfId="0" applyFont="1" applyBorder="1" applyAlignment="1">
      <alignment vertical="center"/>
    </xf>
    <xf numFmtId="0" fontId="28" fillId="0" borderId="20" xfId="0" applyFont="1" applyFill="1" applyBorder="1" applyAlignment="1">
      <alignment/>
    </xf>
    <xf numFmtId="0" fontId="0" fillId="11" borderId="20" xfId="0" applyFill="1" applyBorder="1" applyAlignment="1">
      <alignment horizontal="left" vertical="center"/>
    </xf>
    <xf numFmtId="0" fontId="29" fillId="0" borderId="20" xfId="0" applyFont="1" applyFill="1" applyBorder="1" applyAlignment="1">
      <alignment horizontal="center"/>
    </xf>
    <xf numFmtId="0" fontId="29" fillId="11" borderId="20" xfId="0" applyFont="1" applyFill="1" applyBorder="1" applyAlignment="1">
      <alignment horizontal="left" vertical="center" wrapText="1"/>
    </xf>
    <xf numFmtId="0" fontId="29" fillId="48" borderId="20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vertical="center" wrapText="1"/>
    </xf>
    <xf numFmtId="0" fontId="29" fillId="13" borderId="20" xfId="0" applyFont="1" applyFill="1" applyBorder="1" applyAlignment="1">
      <alignment vertical="center" wrapText="1"/>
    </xf>
    <xf numFmtId="0" fontId="0" fillId="13" borderId="20" xfId="0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49" fontId="28" fillId="0" borderId="0" xfId="0" applyNumberFormat="1" applyFont="1" applyFill="1" applyBorder="1" applyAlignment="1">
      <alignment horizontal="left"/>
    </xf>
    <xf numFmtId="0" fontId="29" fillId="48" borderId="20" xfId="0" applyFont="1" applyFill="1" applyBorder="1" applyAlignment="1">
      <alignment horizontal="center" vertical="top" wrapText="1"/>
    </xf>
    <xf numFmtId="49" fontId="29" fillId="48" borderId="20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top" wrapText="1"/>
    </xf>
    <xf numFmtId="0" fontId="29" fillId="0" borderId="24" xfId="0" applyFont="1" applyBorder="1" applyAlignment="1">
      <alignment horizontal="left" vertical="center" wrapText="1"/>
    </xf>
    <xf numFmtId="0" fontId="0" fillId="0" borderId="24" xfId="0" applyNumberFormat="1" applyBorder="1" applyAlignment="1">
      <alignment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8" fillId="38" borderId="20" xfId="213" applyFont="1" applyFill="1" applyBorder="1" applyAlignment="1">
      <alignment horizontal="left" vertical="center" wrapText="1"/>
      <protection/>
    </xf>
    <xf numFmtId="0" fontId="29" fillId="48" borderId="20" xfId="213" applyFont="1" applyFill="1" applyBorder="1" applyAlignment="1">
      <alignment horizontal="left" vertical="center" wrapText="1"/>
      <protection/>
    </xf>
    <xf numFmtId="0" fontId="28" fillId="38" borderId="20" xfId="213" applyFont="1" applyFill="1" applyBorder="1" applyAlignment="1">
      <alignment horizontal="left" vertical="center"/>
      <protection/>
    </xf>
    <xf numFmtId="0" fontId="29" fillId="48" borderId="20" xfId="213" applyFont="1" applyFill="1" applyBorder="1" applyAlignment="1">
      <alignment horizontal="left" vertical="center"/>
      <protection/>
    </xf>
    <xf numFmtId="0" fontId="28" fillId="48" borderId="20" xfId="213" applyFont="1" applyFill="1" applyBorder="1" applyAlignment="1">
      <alignment horizontal="left" vertical="center"/>
      <protection/>
    </xf>
    <xf numFmtId="0" fontId="29" fillId="48" borderId="20" xfId="0" applyFont="1" applyFill="1" applyBorder="1" applyAlignment="1">
      <alignment vertical="center"/>
    </xf>
    <xf numFmtId="0" fontId="28" fillId="0" borderId="20" xfId="213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29" fillId="48" borderId="0" xfId="0" applyFont="1" applyFill="1" applyAlignment="1">
      <alignment horizontal="center"/>
    </xf>
    <xf numFmtId="0" fontId="28" fillId="48" borderId="0" xfId="0" applyFont="1" applyFill="1" applyAlignment="1">
      <alignment horizontal="left" vertical="center"/>
    </xf>
    <xf numFmtId="0" fontId="29" fillId="48" borderId="0" xfId="0" applyFont="1" applyFill="1" applyAlignment="1">
      <alignment horizontal="center" vertical="center"/>
    </xf>
    <xf numFmtId="0" fontId="29" fillId="48" borderId="0" xfId="0" applyFont="1" applyFill="1" applyAlignment="1">
      <alignment horizontal="right"/>
    </xf>
    <xf numFmtId="0" fontId="29" fillId="38" borderId="20" xfId="0" applyFont="1" applyFill="1" applyBorder="1" applyAlignment="1">
      <alignment horizontal="center" vertical="center" wrapText="1"/>
    </xf>
    <xf numFmtId="0" fontId="29" fillId="48" borderId="20" xfId="156" applyNumberFormat="1" applyFont="1" applyFill="1" applyBorder="1" applyAlignment="1" applyProtection="1">
      <alignment horizontal="center" vertical="top" wrapText="1"/>
      <protection/>
    </xf>
    <xf numFmtId="0" fontId="29" fillId="48" borderId="20" xfId="156" applyNumberFormat="1" applyFont="1" applyFill="1" applyBorder="1" applyAlignment="1" applyProtection="1">
      <alignment horizontal="left" vertical="top" wrapText="1"/>
      <protection/>
    </xf>
    <xf numFmtId="0" fontId="29" fillId="38" borderId="20" xfId="0" applyFont="1" applyFill="1" applyBorder="1" applyAlignment="1">
      <alignment horizontal="center" wrapText="1"/>
    </xf>
    <xf numFmtId="0" fontId="28" fillId="38" borderId="20" xfId="205" applyFont="1" applyFill="1" applyBorder="1" applyAlignment="1">
      <alignment horizontal="left" vertical="top" wrapText="1"/>
      <protection/>
    </xf>
    <xf numFmtId="0" fontId="29" fillId="38" borderId="20" xfId="0" applyFont="1" applyFill="1" applyBorder="1" applyAlignment="1">
      <alignment horizontal="center" vertical="top" wrapText="1"/>
    </xf>
    <xf numFmtId="0" fontId="29" fillId="38" borderId="20" xfId="156" applyNumberFormat="1" applyFont="1" applyFill="1" applyBorder="1" applyAlignment="1" applyProtection="1">
      <alignment horizontal="center" vertical="top" wrapText="1"/>
      <protection/>
    </xf>
    <xf numFmtId="0" fontId="29" fillId="48" borderId="20" xfId="155" applyNumberFormat="1" applyFont="1" applyFill="1" applyBorder="1" applyAlignment="1" applyProtection="1">
      <alignment horizontal="center" vertical="top" wrapText="1"/>
      <protection/>
    </xf>
    <xf numFmtId="0" fontId="29" fillId="48" borderId="20" xfId="155" applyNumberFormat="1" applyFont="1" applyFill="1" applyBorder="1" applyAlignment="1" applyProtection="1">
      <alignment horizontal="left" vertical="top" wrapText="1"/>
      <protection/>
    </xf>
    <xf numFmtId="0" fontId="29" fillId="3" borderId="20" xfId="206" applyFont="1" applyFill="1" applyBorder="1" applyAlignment="1">
      <alignment horizontal="center" vertical="top" wrapText="1"/>
      <protection/>
    </xf>
    <xf numFmtId="0" fontId="28" fillId="3" borderId="20" xfId="205" applyFont="1" applyFill="1" applyBorder="1" applyAlignment="1">
      <alignment horizontal="left" vertical="top" wrapText="1"/>
      <protection/>
    </xf>
    <xf numFmtId="0" fontId="28" fillId="3" borderId="20" xfId="0" applyFont="1" applyFill="1" applyBorder="1" applyAlignment="1">
      <alignment vertical="center"/>
    </xf>
    <xf numFmtId="0" fontId="29" fillId="3" borderId="20" xfId="0" applyFont="1" applyFill="1" applyBorder="1" applyAlignment="1">
      <alignment vertical="center"/>
    </xf>
    <xf numFmtId="0" fontId="28" fillId="48" borderId="20" xfId="0" applyFont="1" applyFill="1" applyBorder="1" applyAlignment="1">
      <alignment horizontal="center" vertical="top" wrapText="1"/>
    </xf>
    <xf numFmtId="0" fontId="28" fillId="13" borderId="20" xfId="0" applyFont="1" applyFill="1" applyBorder="1" applyAlignment="1">
      <alignment vertical="center" wrapText="1"/>
    </xf>
    <xf numFmtId="0" fontId="29" fillId="13" borderId="20" xfId="0" applyFont="1" applyFill="1" applyBorder="1" applyAlignment="1">
      <alignment vertical="center"/>
    </xf>
    <xf numFmtId="0" fontId="28" fillId="0" borderId="20" xfId="0" applyFont="1" applyBorder="1" applyAlignment="1">
      <alignment vertical="center" wrapText="1"/>
    </xf>
    <xf numFmtId="0" fontId="16" fillId="0" borderId="20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28" fillId="0" borderId="24" xfId="0" applyFont="1" applyFill="1" applyBorder="1" applyAlignment="1">
      <alignment vertical="center" wrapText="1"/>
    </xf>
    <xf numFmtId="0" fontId="16" fillId="0" borderId="24" xfId="0" applyNumberFormat="1" applyFont="1" applyBorder="1" applyAlignment="1">
      <alignment/>
    </xf>
    <xf numFmtId="0" fontId="28" fillId="0" borderId="0" xfId="0" applyFont="1" applyFill="1" applyAlignment="1">
      <alignment wrapText="1"/>
    </xf>
    <xf numFmtId="0" fontId="0" fillId="0" borderId="0" xfId="0" applyNumberFormat="1" applyFill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29" fillId="11" borderId="20" xfId="0" applyNumberFormat="1" applyFont="1" applyFill="1" applyBorder="1" applyAlignment="1">
      <alignment horizontal="center" vertical="top" wrapText="1"/>
    </xf>
    <xf numFmtId="0" fontId="28" fillId="11" borderId="20" xfId="0" applyNumberFormat="1" applyFont="1" applyFill="1" applyBorder="1" applyAlignment="1">
      <alignment vertical="top" wrapText="1"/>
    </xf>
    <xf numFmtId="0" fontId="40" fillId="11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/>
    </xf>
    <xf numFmtId="0" fontId="28" fillId="0" borderId="20" xfId="0" applyNumberFormat="1" applyFont="1" applyFill="1" applyBorder="1" applyAlignment="1">
      <alignment horizontal="center" vertical="top" wrapText="1"/>
    </xf>
    <xf numFmtId="0" fontId="28" fillId="0" borderId="20" xfId="0" applyNumberFormat="1" applyFont="1" applyFill="1" applyBorder="1" applyAlignment="1">
      <alignment vertical="top" wrapText="1"/>
    </xf>
    <xf numFmtId="0" fontId="29" fillId="13" borderId="20" xfId="0" applyNumberFormat="1" applyFont="1" applyFill="1" applyBorder="1" applyAlignment="1">
      <alignment horizontal="center" vertical="top" wrapText="1"/>
    </xf>
    <xf numFmtId="0" fontId="28" fillId="13" borderId="20" xfId="0" applyNumberFormat="1" applyFont="1" applyFill="1" applyBorder="1" applyAlignment="1">
      <alignment vertical="top" wrapText="1"/>
    </xf>
    <xf numFmtId="0" fontId="0" fillId="13" borderId="20" xfId="0" applyNumberFormat="1" applyFont="1" applyFill="1" applyBorder="1" applyAlignment="1">
      <alignment/>
    </xf>
    <xf numFmtId="0" fontId="0" fillId="11" borderId="2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/>
    </xf>
    <xf numFmtId="0" fontId="29" fillId="11" borderId="20" xfId="0" applyNumberFormat="1" applyFont="1" applyFill="1" applyBorder="1" applyAlignment="1">
      <alignment vertical="top" wrapText="1"/>
    </xf>
    <xf numFmtId="49" fontId="29" fillId="11" borderId="20" xfId="0" applyNumberFormat="1" applyFont="1" applyFill="1" applyBorder="1" applyAlignment="1">
      <alignment vertical="top" wrapText="1"/>
    </xf>
    <xf numFmtId="49" fontId="29" fillId="0" borderId="20" xfId="0" applyNumberFormat="1" applyFont="1" applyFill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0" fontId="0" fillId="0" borderId="24" xfId="0" applyBorder="1" applyAlignment="1">
      <alignment/>
    </xf>
    <xf numFmtId="0" fontId="29" fillId="0" borderId="20" xfId="0" applyFont="1" applyBorder="1" applyAlignment="1">
      <alignment vertical="top" wrapText="1"/>
    </xf>
    <xf numFmtId="0" fontId="28" fillId="11" borderId="20" xfId="0" applyFont="1" applyFill="1" applyBorder="1" applyAlignment="1">
      <alignment horizontal="center" vertical="top" wrapText="1"/>
    </xf>
    <xf numFmtId="49" fontId="28" fillId="11" borderId="20" xfId="0" applyNumberFormat="1" applyFont="1" applyFill="1" applyBorder="1" applyAlignment="1">
      <alignment horizontal="center" vertical="top" wrapText="1"/>
    </xf>
    <xf numFmtId="0" fontId="0" fillId="11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9" fillId="11" borderId="20" xfId="0" applyFont="1" applyFill="1" applyBorder="1" applyAlignment="1">
      <alignment horizontal="center" vertical="top" wrapText="1"/>
    </xf>
    <xf numFmtId="49" fontId="29" fillId="11" borderId="20" xfId="0" applyNumberFormat="1" applyFont="1" applyFill="1" applyBorder="1" applyAlignment="1">
      <alignment horizontal="center" vertical="top" wrapText="1"/>
    </xf>
    <xf numFmtId="0" fontId="29" fillId="11" borderId="2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0" fontId="0" fillId="11" borderId="20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/>
    </xf>
    <xf numFmtId="0" fontId="3" fillId="48" borderId="20" xfId="0" applyFont="1" applyFill="1" applyBorder="1" applyAlignment="1">
      <alignment/>
    </xf>
    <xf numFmtId="49" fontId="29" fillId="38" borderId="20" xfId="0" applyNumberFormat="1" applyFont="1" applyFill="1" applyBorder="1" applyAlignment="1">
      <alignment horizontal="center" vertical="top" wrapText="1"/>
    </xf>
    <xf numFmtId="0" fontId="28" fillId="11" borderId="20" xfId="0" applyFont="1" applyFill="1" applyBorder="1" applyAlignment="1">
      <alignment horizontal="left" wrapText="1"/>
    </xf>
    <xf numFmtId="0" fontId="29" fillId="11" borderId="20" xfId="0" applyFont="1" applyFill="1" applyBorder="1" applyAlignment="1">
      <alignment vertical="center" wrapText="1"/>
    </xf>
    <xf numFmtId="0" fontId="29" fillId="11" borderId="20" xfId="0" applyFont="1" applyFill="1" applyBorder="1" applyAlignment="1">
      <alignment vertical="center"/>
    </xf>
    <xf numFmtId="0" fontId="29" fillId="0" borderId="20" xfId="0" applyFont="1" applyFill="1" applyBorder="1" applyAlignment="1">
      <alignment horizontal="left" vertical="top" wrapText="1"/>
    </xf>
    <xf numFmtId="49" fontId="29" fillId="0" borderId="0" xfId="208" applyNumberFormat="1" applyFont="1" applyFill="1">
      <alignment/>
      <protection/>
    </xf>
    <xf numFmtId="0" fontId="29" fillId="0" borderId="0" xfId="208" applyFont="1" applyFill="1">
      <alignment/>
      <protection/>
    </xf>
    <xf numFmtId="0" fontId="27" fillId="0" borderId="0" xfId="208" applyFont="1" applyFill="1">
      <alignment/>
      <protection/>
    </xf>
    <xf numFmtId="49" fontId="28" fillId="11" borderId="20" xfId="208" applyNumberFormat="1" applyFont="1" applyFill="1" applyBorder="1" applyAlignment="1">
      <alignment horizontal="center" vertical="center"/>
      <protection/>
    </xf>
    <xf numFmtId="0" fontId="28" fillId="11" borderId="20" xfId="208" applyFont="1" applyFill="1" applyBorder="1" applyAlignment="1">
      <alignment vertical="center"/>
      <protection/>
    </xf>
    <xf numFmtId="0" fontId="28" fillId="11" borderId="20" xfId="208" applyFont="1" applyFill="1" applyBorder="1">
      <alignment/>
      <protection/>
    </xf>
    <xf numFmtId="49" fontId="29" fillId="0" borderId="20" xfId="208" applyNumberFormat="1" applyFont="1" applyFill="1" applyBorder="1" applyAlignment="1">
      <alignment horizontal="center" vertical="center" wrapText="1"/>
      <protection/>
    </xf>
    <xf numFmtId="0" fontId="29" fillId="0" borderId="20" xfId="208" applyFont="1" applyFill="1" applyBorder="1" applyAlignment="1">
      <alignment horizontal="left" vertical="center" wrapText="1"/>
      <protection/>
    </xf>
    <xf numFmtId="0" fontId="29" fillId="0" borderId="20" xfId="208" applyFont="1" applyFill="1" applyBorder="1">
      <alignment/>
      <protection/>
    </xf>
    <xf numFmtId="49" fontId="29" fillId="11" borderId="20" xfId="208" applyNumberFormat="1" applyFont="1" applyFill="1" applyBorder="1" applyAlignment="1">
      <alignment horizontal="center" vertical="center" wrapText="1"/>
      <protection/>
    </xf>
    <xf numFmtId="0" fontId="28" fillId="11" borderId="20" xfId="208" applyFont="1" applyFill="1" applyBorder="1" applyAlignment="1">
      <alignment horizontal="left" vertical="center" wrapText="1"/>
      <protection/>
    </xf>
    <xf numFmtId="49" fontId="39" fillId="0" borderId="20" xfId="208" applyNumberFormat="1" applyFont="1" applyFill="1" applyBorder="1" applyAlignment="1">
      <alignment horizontal="center" vertical="center" wrapText="1"/>
      <protection/>
    </xf>
    <xf numFmtId="3" fontId="39" fillId="11" borderId="20" xfId="208" applyNumberFormat="1" applyFont="1" applyFill="1" applyBorder="1" applyAlignment="1">
      <alignment horizontal="center" vertical="center" wrapText="1"/>
      <protection/>
    </xf>
    <xf numFmtId="0" fontId="28" fillId="0" borderId="20" xfId="208" applyFont="1" applyBorder="1" applyAlignment="1">
      <alignment vertical="center"/>
      <protection/>
    </xf>
    <xf numFmtId="0" fontId="29" fillId="0" borderId="20" xfId="208" applyFont="1" applyBorder="1">
      <alignment/>
      <protection/>
    </xf>
    <xf numFmtId="0" fontId="28" fillId="0" borderId="20" xfId="208" applyFont="1" applyFill="1" applyBorder="1" applyAlignment="1">
      <alignment vertical="center"/>
      <protection/>
    </xf>
    <xf numFmtId="0" fontId="29" fillId="0" borderId="0" xfId="208" applyFont="1">
      <alignment/>
      <protection/>
    </xf>
    <xf numFmtId="0" fontId="33" fillId="0" borderId="20" xfId="208" applyFont="1" applyBorder="1">
      <alignment/>
      <protection/>
    </xf>
    <xf numFmtId="0" fontId="28" fillId="3" borderId="0" xfId="0" applyFont="1" applyFill="1" applyAlignment="1">
      <alignment/>
    </xf>
    <xf numFmtId="49" fontId="28" fillId="48" borderId="0" xfId="0" applyNumberFormat="1" applyFont="1" applyFill="1" applyAlignment="1">
      <alignment/>
    </xf>
    <xf numFmtId="0" fontId="0" fillId="48" borderId="0" xfId="0" applyFont="1" applyFill="1" applyAlignment="1">
      <alignment/>
    </xf>
    <xf numFmtId="0" fontId="49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3" fillId="48" borderId="20" xfId="0" applyFont="1" applyFill="1" applyBorder="1" applyAlignment="1">
      <alignment horizontal="center" vertical="center"/>
    </xf>
    <xf numFmtId="0" fontId="43" fillId="48" borderId="20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174" fontId="3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74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2" fillId="0" borderId="27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74" fontId="52" fillId="0" borderId="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174" fontId="53" fillId="0" borderId="0" xfId="0" applyNumberFormat="1" applyFont="1" applyBorder="1" applyAlignment="1">
      <alignment/>
    </xf>
    <xf numFmtId="174" fontId="16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174" fontId="33" fillId="0" borderId="0" xfId="0" applyNumberFormat="1" applyFont="1" applyAlignment="1">
      <alignment horizontal="center"/>
    </xf>
    <xf numFmtId="174" fontId="52" fillId="0" borderId="0" xfId="0" applyNumberFormat="1" applyFont="1" applyBorder="1" applyAlignment="1">
      <alignment horizontal="center"/>
    </xf>
    <xf numFmtId="0" fontId="38" fillId="0" borderId="0" xfId="209" applyFont="1" applyAlignment="1" applyProtection="1">
      <alignment horizontal="left"/>
      <protection/>
    </xf>
    <xf numFmtId="0" fontId="38" fillId="59" borderId="28" xfId="209" applyFont="1" applyFill="1" applyBorder="1" applyAlignment="1" applyProtection="1">
      <alignment horizontal="center" vertical="center"/>
      <protection/>
    </xf>
    <xf numFmtId="0" fontId="56" fillId="59" borderId="29" xfId="209" applyFont="1" applyFill="1" applyBorder="1" applyAlignment="1" applyProtection="1">
      <alignment horizontal="center" vertical="center"/>
      <protection/>
    </xf>
    <xf numFmtId="16" fontId="38" fillId="59" borderId="30" xfId="209" applyNumberFormat="1" applyFont="1" applyFill="1" applyBorder="1" applyAlignment="1" applyProtection="1">
      <alignment horizontal="center" vertical="center"/>
      <protection/>
    </xf>
    <xf numFmtId="0" fontId="38" fillId="59" borderId="30" xfId="209" applyFont="1" applyFill="1" applyBorder="1" applyAlignment="1" applyProtection="1">
      <alignment horizontal="center" vertical="center"/>
      <protection/>
    </xf>
    <xf numFmtId="0" fontId="101" fillId="59" borderId="30" xfId="209" applyFont="1" applyFill="1" applyBorder="1" applyAlignment="1" applyProtection="1">
      <alignment horizontal="center" vertical="center"/>
      <protection/>
    </xf>
    <xf numFmtId="0" fontId="38" fillId="0" borderId="0" xfId="209" applyFont="1" applyBorder="1" applyProtection="1">
      <alignment/>
      <protection/>
    </xf>
    <xf numFmtId="0" fontId="56" fillId="59" borderId="31" xfId="209" applyFont="1" applyFill="1" applyBorder="1" applyAlignment="1" applyProtection="1">
      <alignment horizontal="center" vertical="center"/>
      <protection/>
    </xf>
    <xf numFmtId="0" fontId="38" fillId="0" borderId="0" xfId="209" applyFont="1" applyProtection="1">
      <alignment/>
      <protection/>
    </xf>
    <xf numFmtId="0" fontId="38" fillId="0" borderId="0" xfId="209" applyFont="1" applyAlignment="1" applyProtection="1">
      <alignment/>
      <protection/>
    </xf>
    <xf numFmtId="0" fontId="38" fillId="59" borderId="32" xfId="209" applyFont="1" applyFill="1" applyBorder="1" applyAlignment="1" applyProtection="1">
      <alignment horizontal="left" vertical="center"/>
      <protection/>
    </xf>
    <xf numFmtId="0" fontId="38" fillId="59" borderId="32" xfId="209" applyFont="1" applyFill="1" applyBorder="1" applyAlignment="1" applyProtection="1">
      <alignment horizontal="left" vertical="center" wrapText="1"/>
      <protection/>
    </xf>
    <xf numFmtId="0" fontId="38" fillId="59" borderId="32" xfId="209" applyFont="1" applyFill="1" applyBorder="1" applyAlignment="1" applyProtection="1">
      <alignment horizontal="center" vertical="center"/>
      <protection locked="0"/>
    </xf>
    <xf numFmtId="0" fontId="38" fillId="59" borderId="33" xfId="209" applyFont="1" applyFill="1" applyBorder="1" applyAlignment="1" applyProtection="1">
      <alignment horizontal="left" vertical="center" wrapText="1"/>
      <protection/>
    </xf>
    <xf numFmtId="0" fontId="29" fillId="0" borderId="34" xfId="209" applyFont="1" applyBorder="1" applyAlignment="1" applyProtection="1">
      <alignment/>
      <protection locked="0"/>
    </xf>
    <xf numFmtId="0" fontId="38" fillId="59" borderId="35" xfId="209" applyFont="1" applyFill="1" applyBorder="1" applyAlignment="1" applyProtection="1">
      <alignment horizontal="center" vertical="center" wrapText="1"/>
      <protection/>
    </xf>
    <xf numFmtId="0" fontId="56" fillId="59" borderId="36" xfId="209" applyFont="1" applyFill="1" applyBorder="1" applyAlignment="1" applyProtection="1">
      <alignment horizontal="center" vertical="center"/>
      <protection/>
    </xf>
    <xf numFmtId="0" fontId="102" fillId="0" borderId="37" xfId="209" applyNumberFormat="1" applyFont="1" applyBorder="1" applyAlignment="1" applyProtection="1">
      <alignment/>
      <protection locked="0"/>
    </xf>
    <xf numFmtId="0" fontId="102" fillId="0" borderId="35" xfId="209" applyNumberFormat="1" applyFont="1" applyBorder="1" applyAlignment="1" applyProtection="1">
      <alignment/>
      <protection locked="0"/>
    </xf>
    <xf numFmtId="0" fontId="29" fillId="0" borderId="35" xfId="209" applyNumberFormat="1" applyFont="1" applyBorder="1" applyAlignment="1" applyProtection="1">
      <alignment/>
      <protection locked="0"/>
    </xf>
    <xf numFmtId="0" fontId="29" fillId="0" borderId="35" xfId="209" applyNumberFormat="1" applyFont="1" applyFill="1" applyBorder="1" applyAlignment="1" applyProtection="1">
      <alignment/>
      <protection locked="0"/>
    </xf>
    <xf numFmtId="0" fontId="29" fillId="60" borderId="35" xfId="209" applyNumberFormat="1" applyFont="1" applyFill="1" applyBorder="1" applyAlignment="1" applyProtection="1">
      <alignment/>
      <protection/>
    </xf>
    <xf numFmtId="0" fontId="29" fillId="0" borderId="38" xfId="209" applyNumberFormat="1" applyFont="1" applyBorder="1" applyAlignment="1" applyProtection="1">
      <alignment/>
      <protection locked="0"/>
    </xf>
    <xf numFmtId="0" fontId="38" fillId="59" borderId="39" xfId="209" applyFont="1" applyFill="1" applyBorder="1" applyAlignment="1" applyProtection="1">
      <alignment horizontal="center" vertical="center" wrapText="1"/>
      <protection/>
    </xf>
    <xf numFmtId="0" fontId="102" fillId="0" borderId="40" xfId="209" applyNumberFormat="1" applyFont="1" applyBorder="1" applyAlignment="1" applyProtection="1">
      <alignment/>
      <protection locked="0"/>
    </xf>
    <xf numFmtId="0" fontId="102" fillId="0" borderId="39" xfId="209" applyNumberFormat="1" applyFont="1" applyBorder="1" applyAlignment="1" applyProtection="1">
      <alignment/>
      <protection locked="0"/>
    </xf>
    <xf numFmtId="0" fontId="29" fillId="0" borderId="39" xfId="209" applyNumberFormat="1" applyFont="1" applyBorder="1" applyAlignment="1" applyProtection="1">
      <alignment/>
      <protection locked="0"/>
    </xf>
    <xf numFmtId="0" fontId="102" fillId="0" borderId="39" xfId="209" applyNumberFormat="1" applyFont="1" applyFill="1" applyBorder="1" applyAlignment="1" applyProtection="1">
      <alignment/>
      <protection locked="0"/>
    </xf>
    <xf numFmtId="0" fontId="29" fillId="60" borderId="39" xfId="209" applyNumberFormat="1" applyFont="1" applyFill="1" applyBorder="1" applyAlignment="1" applyProtection="1">
      <alignment/>
      <protection/>
    </xf>
    <xf numFmtId="0" fontId="29" fillId="0" borderId="41" xfId="209" applyNumberFormat="1" applyFont="1" applyBorder="1" applyAlignment="1" applyProtection="1">
      <alignment/>
      <protection locked="0"/>
    </xf>
    <xf numFmtId="0" fontId="29" fillId="60" borderId="40" xfId="209" applyNumberFormat="1" applyFont="1" applyFill="1" applyBorder="1" applyAlignment="1" applyProtection="1">
      <alignment/>
      <protection/>
    </xf>
    <xf numFmtId="0" fontId="102" fillId="60" borderId="39" xfId="209" applyNumberFormat="1" applyFont="1" applyFill="1" applyBorder="1" applyAlignment="1" applyProtection="1">
      <alignment/>
      <protection/>
    </xf>
    <xf numFmtId="0" fontId="103" fillId="60" borderId="39" xfId="209" applyNumberFormat="1" applyFont="1" applyFill="1" applyBorder="1" applyAlignment="1" applyProtection="1">
      <alignment/>
      <protection/>
    </xf>
    <xf numFmtId="0" fontId="29" fillId="60" borderId="41" xfId="209" applyNumberFormat="1" applyFont="1" applyFill="1" applyBorder="1" applyAlignment="1" applyProtection="1">
      <alignment/>
      <protection/>
    </xf>
    <xf numFmtId="0" fontId="29" fillId="59" borderId="40" xfId="209" applyNumberFormat="1" applyFont="1" applyFill="1" applyBorder="1" applyAlignment="1" applyProtection="1">
      <alignment/>
      <protection/>
    </xf>
    <xf numFmtId="0" fontId="29" fillId="59" borderId="39" xfId="209" applyNumberFormat="1" applyFont="1" applyFill="1" applyBorder="1" applyAlignment="1" applyProtection="1">
      <alignment/>
      <protection/>
    </xf>
    <xf numFmtId="0" fontId="102" fillId="59" borderId="39" xfId="209" applyNumberFormat="1" applyFont="1" applyFill="1" applyBorder="1" applyAlignment="1" applyProtection="1">
      <alignment/>
      <protection/>
    </xf>
    <xf numFmtId="0" fontId="29" fillId="0" borderId="39" xfId="209" applyNumberFormat="1" applyFont="1" applyFill="1" applyBorder="1" applyAlignment="1" applyProtection="1">
      <alignment/>
      <protection locked="0"/>
    </xf>
    <xf numFmtId="0" fontId="29" fillId="59" borderId="41" xfId="209" applyNumberFormat="1" applyFont="1" applyFill="1" applyBorder="1" applyAlignment="1" applyProtection="1">
      <alignment/>
      <protection/>
    </xf>
    <xf numFmtId="0" fontId="102" fillId="0" borderId="39" xfId="0" applyFont="1" applyBorder="1" applyAlignment="1">
      <alignment/>
    </xf>
    <xf numFmtId="0" fontId="29" fillId="61" borderId="40" xfId="209" applyNumberFormat="1" applyFont="1" applyFill="1" applyBorder="1" applyAlignment="1" applyProtection="1">
      <alignment/>
      <protection/>
    </xf>
    <xf numFmtId="0" fontId="29" fillId="61" borderId="39" xfId="209" applyNumberFormat="1" applyFont="1" applyFill="1" applyBorder="1" applyAlignment="1" applyProtection="1">
      <alignment/>
      <protection/>
    </xf>
    <xf numFmtId="0" fontId="102" fillId="61" borderId="39" xfId="209" applyNumberFormat="1" applyFont="1" applyFill="1" applyBorder="1" applyAlignment="1" applyProtection="1">
      <alignment/>
      <protection/>
    </xf>
    <xf numFmtId="0" fontId="29" fillId="61" borderId="41" xfId="209" applyNumberFormat="1" applyFont="1" applyFill="1" applyBorder="1" applyAlignment="1" applyProtection="1">
      <alignment/>
      <protection/>
    </xf>
    <xf numFmtId="0" fontId="102" fillId="0" borderId="42" xfId="209" applyFont="1" applyBorder="1" applyAlignment="1" applyProtection="1">
      <alignment horizontal="right"/>
      <protection locked="0"/>
    </xf>
    <xf numFmtId="0" fontId="102" fillId="0" borderId="20" xfId="209" applyFont="1" applyBorder="1" applyAlignment="1" applyProtection="1">
      <alignment horizontal="right"/>
      <protection locked="0"/>
    </xf>
    <xf numFmtId="0" fontId="102" fillId="0" borderId="20" xfId="209" applyFont="1" applyFill="1" applyBorder="1" applyAlignment="1" applyProtection="1">
      <alignment horizontal="right"/>
      <protection locked="0"/>
    </xf>
    <xf numFmtId="0" fontId="29" fillId="0" borderId="20" xfId="209" applyFont="1" applyBorder="1" applyAlignment="1" applyProtection="1">
      <alignment horizontal="right"/>
      <protection locked="0"/>
    </xf>
    <xf numFmtId="0" fontId="29" fillId="0" borderId="20" xfId="209" applyFont="1" applyFill="1" applyBorder="1" applyAlignment="1" applyProtection="1">
      <alignment horizontal="right"/>
      <protection locked="0"/>
    </xf>
    <xf numFmtId="0" fontId="101" fillId="59" borderId="41" xfId="209" applyFont="1" applyFill="1" applyBorder="1" applyAlignment="1" applyProtection="1">
      <alignment horizontal="center" vertical="center" wrapText="1"/>
      <protection/>
    </xf>
    <xf numFmtId="0" fontId="38" fillId="59" borderId="41" xfId="209" applyFont="1" applyFill="1" applyBorder="1" applyAlignment="1" applyProtection="1">
      <alignment vertical="center" wrapText="1"/>
      <protection/>
    </xf>
    <xf numFmtId="0" fontId="29" fillId="0" borderId="42" xfId="209" applyFont="1" applyBorder="1" applyAlignment="1" applyProtection="1">
      <alignment horizontal="right"/>
      <protection locked="0"/>
    </xf>
    <xf numFmtId="0" fontId="38" fillId="59" borderId="41" xfId="209" applyFont="1" applyFill="1" applyBorder="1" applyAlignment="1" applyProtection="1">
      <alignment horizontal="center" vertical="center" wrapText="1"/>
      <protection/>
    </xf>
    <xf numFmtId="0" fontId="104" fillId="60" borderId="39" xfId="209" applyNumberFormat="1" applyFont="1" applyFill="1" applyBorder="1" applyAlignment="1" applyProtection="1">
      <alignment/>
      <protection/>
    </xf>
    <xf numFmtId="0" fontId="104" fillId="0" borderId="39" xfId="209" applyNumberFormat="1" applyFont="1" applyBorder="1" applyAlignment="1" applyProtection="1">
      <alignment/>
      <protection locked="0"/>
    </xf>
    <xf numFmtId="0" fontId="38" fillId="59" borderId="43" xfId="209" applyFont="1" applyFill="1" applyBorder="1" applyAlignment="1" applyProtection="1">
      <alignment horizontal="center" vertical="center" wrapText="1"/>
      <protection/>
    </xf>
    <xf numFmtId="0" fontId="56" fillId="59" borderId="44" xfId="209" applyFont="1" applyFill="1" applyBorder="1" applyAlignment="1" applyProtection="1">
      <alignment horizontal="center" vertical="center"/>
      <protection/>
    </xf>
    <xf numFmtId="0" fontId="29" fillId="61" borderId="45" xfId="209" applyNumberFormat="1" applyFont="1" applyFill="1" applyBorder="1" applyAlignment="1" applyProtection="1">
      <alignment/>
      <protection/>
    </xf>
    <xf numFmtId="0" fontId="102" fillId="61" borderId="45" xfId="209" applyNumberFormat="1" applyFont="1" applyFill="1" applyBorder="1" applyAlignment="1" applyProtection="1">
      <alignment/>
      <protection/>
    </xf>
    <xf numFmtId="0" fontId="29" fillId="61" borderId="46" xfId="209" applyNumberFormat="1" applyFont="1" applyFill="1" applyBorder="1" applyAlignment="1" applyProtection="1">
      <alignment/>
      <protection/>
    </xf>
    <xf numFmtId="0" fontId="38" fillId="59" borderId="47" xfId="209" applyFont="1" applyFill="1" applyBorder="1" applyAlignment="1" applyProtection="1">
      <alignment horizontal="center" vertical="center" wrapText="1"/>
      <protection/>
    </xf>
    <xf numFmtId="0" fontId="56" fillId="59" borderId="48" xfId="209" applyFont="1" applyFill="1" applyBorder="1" applyAlignment="1" applyProtection="1">
      <alignment horizontal="center" vertical="center"/>
      <protection/>
    </xf>
    <xf numFmtId="0" fontId="29" fillId="0" borderId="49" xfId="209" applyNumberFormat="1" applyFont="1" applyBorder="1" applyAlignment="1" applyProtection="1">
      <alignment/>
      <protection locked="0"/>
    </xf>
    <xf numFmtId="0" fontId="29" fillId="0" borderId="50" xfId="209" applyNumberFormat="1" applyFont="1" applyBorder="1" applyAlignment="1" applyProtection="1">
      <alignment/>
      <protection locked="0"/>
    </xf>
    <xf numFmtId="0" fontId="42" fillId="0" borderId="50" xfId="209" applyNumberFormat="1" applyFont="1" applyBorder="1" applyAlignment="1" applyProtection="1">
      <alignment/>
      <protection locked="0"/>
    </xf>
    <xf numFmtId="0" fontId="102" fillId="0" borderId="50" xfId="209" applyNumberFormat="1" applyFont="1" applyBorder="1" applyAlignment="1" applyProtection="1">
      <alignment/>
      <protection locked="0"/>
    </xf>
    <xf numFmtId="0" fontId="29" fillId="0" borderId="50" xfId="209" applyNumberFormat="1" applyFont="1" applyFill="1" applyBorder="1" applyAlignment="1" applyProtection="1">
      <alignment/>
      <protection locked="0"/>
    </xf>
    <xf numFmtId="0" fontId="29" fillId="60" borderId="50" xfId="209" applyNumberFormat="1" applyFont="1" applyFill="1" applyBorder="1" applyAlignment="1" applyProtection="1">
      <alignment/>
      <protection/>
    </xf>
    <xf numFmtId="0" fontId="29" fillId="0" borderId="47" xfId="209" applyNumberFormat="1" applyFont="1" applyBorder="1" applyAlignment="1" applyProtection="1">
      <alignment/>
      <protection locked="0"/>
    </xf>
    <xf numFmtId="0" fontId="29" fillId="0" borderId="40" xfId="209" applyNumberFormat="1" applyFont="1" applyBorder="1" applyAlignment="1" applyProtection="1">
      <alignment/>
      <protection locked="0"/>
    </xf>
    <xf numFmtId="0" fontId="42" fillId="0" borderId="39" xfId="209" applyNumberFormat="1" applyFont="1" applyBorder="1" applyAlignment="1" applyProtection="1">
      <alignment/>
      <protection locked="0"/>
    </xf>
    <xf numFmtId="0" fontId="38" fillId="59" borderId="33" xfId="0" applyFont="1" applyFill="1" applyBorder="1" applyAlignment="1" applyProtection="1">
      <alignment horizontal="center" vertical="center" wrapText="1"/>
      <protection/>
    </xf>
    <xf numFmtId="0" fontId="56" fillId="59" borderId="51" xfId="0" applyFont="1" applyFill="1" applyBorder="1" applyAlignment="1" applyProtection="1">
      <alignment horizontal="center" vertical="center"/>
      <protection/>
    </xf>
    <xf numFmtId="0" fontId="29" fillId="0" borderId="52" xfId="0" applyNumberFormat="1" applyFont="1" applyBorder="1" applyAlignment="1" applyProtection="1">
      <alignment/>
      <protection locked="0"/>
    </xf>
    <xf numFmtId="0" fontId="29" fillId="0" borderId="32" xfId="0" applyNumberFormat="1" applyFont="1" applyBorder="1" applyAlignment="1" applyProtection="1">
      <alignment/>
      <protection locked="0"/>
    </xf>
    <xf numFmtId="0" fontId="42" fillId="0" borderId="32" xfId="0" applyNumberFormat="1" applyFont="1" applyBorder="1" applyAlignment="1" applyProtection="1">
      <alignment/>
      <protection locked="0"/>
    </xf>
    <xf numFmtId="0" fontId="102" fillId="0" borderId="32" xfId="0" applyNumberFormat="1" applyFont="1" applyBorder="1" applyAlignment="1" applyProtection="1">
      <alignment/>
      <protection locked="0"/>
    </xf>
    <xf numFmtId="0" fontId="29" fillId="0" borderId="32" xfId="0" applyNumberFormat="1" applyFont="1" applyFill="1" applyBorder="1" applyAlignment="1" applyProtection="1">
      <alignment/>
      <protection locked="0"/>
    </xf>
    <xf numFmtId="0" fontId="29" fillId="60" borderId="32" xfId="209" applyNumberFormat="1" applyFont="1" applyFill="1" applyBorder="1" applyAlignment="1" applyProtection="1">
      <alignment/>
      <protection/>
    </xf>
    <xf numFmtId="0" fontId="29" fillId="0" borderId="33" xfId="0" applyNumberFormat="1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209" applyFont="1" applyFill="1" applyProtection="1">
      <alignment/>
      <protection/>
    </xf>
    <xf numFmtId="0" fontId="38" fillId="0" borderId="0" xfId="209" applyFont="1" applyFill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01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209" applyFont="1" applyProtection="1">
      <alignment/>
      <protection/>
    </xf>
    <xf numFmtId="0" fontId="101" fillId="0" borderId="0" xfId="0" applyFont="1" applyAlignment="1" applyProtection="1">
      <alignment/>
      <protection/>
    </xf>
    <xf numFmtId="0" fontId="101" fillId="0" borderId="0" xfId="209" applyFont="1" applyProtection="1">
      <alignment/>
      <protection/>
    </xf>
    <xf numFmtId="0" fontId="27" fillId="0" borderId="0" xfId="209" applyFont="1" applyProtection="1">
      <alignment/>
      <protection/>
    </xf>
    <xf numFmtId="0" fontId="31" fillId="0" borderId="0" xfId="209" applyFont="1" applyAlignment="1" applyProtection="1">
      <alignment horizontal="left"/>
      <protection/>
    </xf>
    <xf numFmtId="0" fontId="31" fillId="0" borderId="0" xfId="209" applyFont="1" applyAlignment="1" applyProtection="1">
      <alignment/>
      <protection/>
    </xf>
    <xf numFmtId="0" fontId="31" fillId="0" borderId="0" xfId="209" applyFont="1" applyProtection="1">
      <alignment/>
      <protection/>
    </xf>
    <xf numFmtId="0" fontId="57" fillId="0" borderId="0" xfId="209" applyFont="1" applyAlignment="1" applyProtection="1">
      <alignment horizontal="left"/>
      <protection/>
    </xf>
    <xf numFmtId="0" fontId="38" fillId="0" borderId="34" xfId="209" applyFont="1" applyBorder="1" applyAlignment="1" applyProtection="1">
      <alignment/>
      <protection locked="0"/>
    </xf>
    <xf numFmtId="0" fontId="38" fillId="0" borderId="34" xfId="209" applyFont="1" applyBorder="1" applyAlignment="1" applyProtection="1">
      <alignment/>
      <protection/>
    </xf>
    <xf numFmtId="0" fontId="57" fillId="0" borderId="34" xfId="209" applyFont="1" applyBorder="1" applyAlignment="1" applyProtection="1">
      <alignment/>
      <protection/>
    </xf>
    <xf numFmtId="0" fontId="38" fillId="0" borderId="0" xfId="209" applyFont="1" applyBorder="1" applyAlignment="1" applyProtection="1">
      <alignment/>
      <protection/>
    </xf>
    <xf numFmtId="0" fontId="38" fillId="0" borderId="0" xfId="209" applyFont="1" applyBorder="1" applyAlignment="1" applyProtection="1">
      <alignment horizontal="left"/>
      <protection/>
    </xf>
    <xf numFmtId="0" fontId="38" fillId="0" borderId="0" xfId="209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1" fillId="59" borderId="39" xfId="0" applyFont="1" applyFill="1" applyBorder="1" applyAlignment="1" applyProtection="1">
      <alignment horizontal="center" vertical="center"/>
      <protection/>
    </xf>
    <xf numFmtId="0" fontId="31" fillId="59" borderId="35" xfId="0" applyFont="1" applyFill="1" applyBorder="1" applyAlignment="1" applyProtection="1">
      <alignment horizontal="center" vertical="center" wrapText="1"/>
      <protection/>
    </xf>
    <xf numFmtId="0" fontId="31" fillId="59" borderId="39" xfId="0" applyFont="1" applyFill="1" applyBorder="1" applyAlignment="1" applyProtection="1">
      <alignment horizontal="center" vertical="center" wrapText="1"/>
      <protection/>
    </xf>
    <xf numFmtId="0" fontId="31" fillId="59" borderId="53" xfId="0" applyFont="1" applyFill="1" applyBorder="1" applyAlignment="1" applyProtection="1">
      <alignment horizontal="center" vertical="center" wrapText="1"/>
      <protection/>
    </xf>
    <xf numFmtId="0" fontId="31" fillId="59" borderId="36" xfId="0" applyFont="1" applyFill="1" applyBorder="1" applyAlignment="1" applyProtection="1">
      <alignment horizontal="center" vertical="center" wrapText="1"/>
      <protection/>
    </xf>
    <xf numFmtId="0" fontId="31" fillId="59" borderId="31" xfId="0" applyFont="1" applyFill="1" applyBorder="1" applyAlignment="1" applyProtection="1">
      <alignment horizontal="center" vertical="center" wrapText="1"/>
      <protection/>
    </xf>
    <xf numFmtId="0" fontId="31" fillId="59" borderId="31" xfId="0" applyFont="1" applyFill="1" applyBorder="1" applyAlignment="1" applyProtection="1">
      <alignment horizontal="center" vertical="center"/>
      <protection/>
    </xf>
    <xf numFmtId="0" fontId="31" fillId="59" borderId="51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wrapText="1"/>
      <protection/>
    </xf>
    <xf numFmtId="0" fontId="28" fillId="0" borderId="34" xfId="183" applyFont="1" applyBorder="1" applyAlignment="1" applyProtection="1">
      <alignment horizontal="center" wrapText="1"/>
      <protection/>
    </xf>
    <xf numFmtId="0" fontId="29" fillId="0" borderId="0" xfId="183" applyFont="1" applyAlignment="1" applyProtection="1">
      <alignment horizontal="center" vertical="center" wrapText="1"/>
      <protection/>
    </xf>
    <xf numFmtId="0" fontId="38" fillId="59" borderId="35" xfId="183" applyFont="1" applyFill="1" applyBorder="1" applyAlignment="1" applyProtection="1">
      <alignment horizontal="center" vertical="center" wrapText="1"/>
      <protection/>
    </xf>
    <xf numFmtId="0" fontId="38" fillId="59" borderId="39" xfId="183" applyFont="1" applyFill="1" applyBorder="1" applyAlignment="1" applyProtection="1">
      <alignment horizontal="center" vertical="center" wrapText="1"/>
      <protection/>
    </xf>
    <xf numFmtId="0" fontId="38" fillId="59" borderId="53" xfId="183" applyFont="1" applyFill="1" applyBorder="1" applyAlignment="1" applyProtection="1">
      <alignment horizontal="center" vertical="center" wrapText="1"/>
      <protection/>
    </xf>
    <xf numFmtId="0" fontId="38" fillId="59" borderId="36" xfId="183" applyFont="1" applyFill="1" applyBorder="1" applyAlignment="1" applyProtection="1">
      <alignment horizontal="center" vertical="center" wrapText="1"/>
      <protection/>
    </xf>
    <xf numFmtId="0" fontId="38" fillId="59" borderId="31" xfId="183" applyFont="1" applyFill="1" applyBorder="1" applyAlignment="1" applyProtection="1">
      <alignment horizontal="center" vertical="center" wrapText="1"/>
      <protection/>
    </xf>
    <xf numFmtId="0" fontId="38" fillId="59" borderId="31" xfId="183" applyFont="1" applyFill="1" applyBorder="1" applyAlignment="1" applyProtection="1">
      <alignment horizontal="center" vertical="center"/>
      <protection/>
    </xf>
    <xf numFmtId="0" fontId="38" fillId="59" borderId="51" xfId="183" applyFont="1" applyFill="1" applyBorder="1" applyAlignment="1" applyProtection="1">
      <alignment horizontal="center" vertical="center"/>
      <protection/>
    </xf>
    <xf numFmtId="0" fontId="29" fillId="0" borderId="54" xfId="183" applyFont="1" applyFill="1" applyBorder="1" applyAlignment="1" applyProtection="1">
      <alignment horizontal="center" wrapText="1"/>
      <protection locked="0"/>
    </xf>
    <xf numFmtId="0" fontId="29" fillId="0" borderId="37" xfId="183" applyFont="1" applyBorder="1" applyAlignment="1" applyProtection="1">
      <alignment horizontal="right" wrapText="1"/>
      <protection locked="0"/>
    </xf>
    <xf numFmtId="0" fontId="29" fillId="0" borderId="40" xfId="183" applyFont="1" applyBorder="1" applyAlignment="1" applyProtection="1">
      <alignment horizontal="right" wrapText="1"/>
      <protection locked="0"/>
    </xf>
    <xf numFmtId="0" fontId="29" fillId="60" borderId="40" xfId="183" applyFont="1" applyFill="1" applyBorder="1" applyAlignment="1" applyProtection="1">
      <alignment horizontal="right" wrapText="1"/>
      <protection/>
    </xf>
    <xf numFmtId="0" fontId="29" fillId="61" borderId="40" xfId="183" applyFont="1" applyFill="1" applyBorder="1" applyAlignment="1" applyProtection="1">
      <alignment horizontal="right" wrapText="1"/>
      <protection/>
    </xf>
    <xf numFmtId="0" fontId="29" fillId="61" borderId="52" xfId="183" applyFont="1" applyFill="1" applyBorder="1" applyAlignment="1" applyProtection="1">
      <alignment horizontal="right" wrapText="1"/>
      <protection/>
    </xf>
    <xf numFmtId="0" fontId="29" fillId="0" borderId="55" xfId="183" applyFont="1" applyFill="1" applyBorder="1" applyAlignment="1" applyProtection="1">
      <alignment horizontal="center" wrapText="1"/>
      <protection locked="0"/>
    </xf>
    <xf numFmtId="0" fontId="29" fillId="0" borderId="35" xfId="183" applyFont="1" applyBorder="1" applyAlignment="1" applyProtection="1">
      <alignment horizontal="right" wrapText="1"/>
      <protection locked="0"/>
    </xf>
    <xf numFmtId="0" fontId="29" fillId="0" borderId="39" xfId="183" applyFont="1" applyBorder="1" applyAlignment="1" applyProtection="1">
      <alignment horizontal="right" wrapText="1"/>
      <protection locked="0"/>
    </xf>
    <xf numFmtId="0" fontId="29" fillId="0" borderId="55" xfId="183" applyFont="1" applyFill="1" applyBorder="1" applyAlignment="1" applyProtection="1">
      <alignment wrapText="1"/>
      <protection locked="0"/>
    </xf>
    <xf numFmtId="0" fontId="29" fillId="0" borderId="56" xfId="183" applyFont="1" applyFill="1" applyBorder="1" applyAlignment="1" applyProtection="1">
      <alignment wrapText="1"/>
      <protection locked="0"/>
    </xf>
    <xf numFmtId="0" fontId="29" fillId="0" borderId="38" xfId="183" applyFont="1" applyBorder="1" applyAlignment="1" applyProtection="1">
      <alignment horizontal="right" wrapText="1"/>
      <protection locked="0"/>
    </xf>
    <xf numFmtId="0" fontId="29" fillId="0" borderId="41" xfId="183" applyFont="1" applyBorder="1" applyAlignment="1" applyProtection="1">
      <alignment horizontal="right" wrapText="1"/>
      <protection locked="0"/>
    </xf>
    <xf numFmtId="0" fontId="29" fillId="60" borderId="57" xfId="183" applyFont="1" applyFill="1" applyBorder="1" applyAlignment="1" applyProtection="1">
      <alignment horizontal="right" wrapText="1"/>
      <protection/>
    </xf>
    <xf numFmtId="0" fontId="29" fillId="61" borderId="57" xfId="183" applyFont="1" applyFill="1" applyBorder="1" applyAlignment="1" applyProtection="1">
      <alignment horizontal="right" wrapText="1"/>
      <protection/>
    </xf>
    <xf numFmtId="0" fontId="29" fillId="61" borderId="58" xfId="183" applyFont="1" applyFill="1" applyBorder="1" applyAlignment="1" applyProtection="1">
      <alignment horizontal="right" wrapText="1"/>
      <protection/>
    </xf>
    <xf numFmtId="0" fontId="28" fillId="59" borderId="59" xfId="183" applyFont="1" applyFill="1" applyBorder="1" applyAlignment="1" applyProtection="1">
      <alignment horizontal="center" wrapText="1"/>
      <protection/>
    </xf>
    <xf numFmtId="0" fontId="36" fillId="60" borderId="60" xfId="183" applyFont="1" applyFill="1" applyBorder="1" applyAlignment="1" applyProtection="1">
      <alignment horizontal="right" wrapText="1"/>
      <protection/>
    </xf>
    <xf numFmtId="0" fontId="105" fillId="60" borderId="61" xfId="183" applyFont="1" applyFill="1" applyBorder="1" applyAlignment="1" applyProtection="1">
      <alignment horizontal="right" wrapText="1"/>
      <protection/>
    </xf>
    <xf numFmtId="0" fontId="36" fillId="60" borderId="61" xfId="183" applyFont="1" applyFill="1" applyBorder="1" applyAlignment="1" applyProtection="1">
      <alignment horizontal="right" wrapText="1"/>
      <protection/>
    </xf>
    <xf numFmtId="0" fontId="36" fillId="61" borderId="61" xfId="183" applyFont="1" applyFill="1" applyBorder="1" applyAlignment="1" applyProtection="1">
      <alignment horizontal="right" wrapText="1"/>
      <protection/>
    </xf>
    <xf numFmtId="0" fontId="36" fillId="61" borderId="62" xfId="183" applyFont="1" applyFill="1" applyBorder="1" applyAlignment="1" applyProtection="1">
      <alignment horizontal="right" wrapText="1"/>
      <protection/>
    </xf>
    <xf numFmtId="0" fontId="28" fillId="0" borderId="0" xfId="183" applyFont="1" applyProtection="1">
      <alignment/>
      <protection/>
    </xf>
    <xf numFmtId="0" fontId="28" fillId="0" borderId="0" xfId="202" applyFont="1" applyBorder="1" applyAlignment="1" applyProtection="1">
      <alignment/>
      <protection/>
    </xf>
    <xf numFmtId="0" fontId="28" fillId="0" borderId="0" xfId="202" applyFont="1" applyBorder="1" applyAlignment="1" applyProtection="1">
      <alignment wrapText="1"/>
      <protection/>
    </xf>
    <xf numFmtId="0" fontId="29" fillId="0" borderId="0" xfId="202" applyFont="1" applyBorder="1" applyProtection="1">
      <alignment/>
      <protection/>
    </xf>
    <xf numFmtId="0" fontId="29" fillId="0" borderId="0" xfId="202" applyFont="1" applyProtection="1">
      <alignment/>
      <protection/>
    </xf>
    <xf numFmtId="0" fontId="29" fillId="0" borderId="0" xfId="209" applyFont="1" applyAlignment="1" applyProtection="1">
      <alignment wrapText="1"/>
      <protection/>
    </xf>
    <xf numFmtId="0" fontId="29" fillId="0" borderId="59" xfId="204" applyFont="1" applyBorder="1" applyAlignment="1" applyProtection="1">
      <alignment vertical="center" wrapText="1"/>
      <protection/>
    </xf>
    <xf numFmtId="0" fontId="38" fillId="0" borderId="0" xfId="209" applyFont="1" applyFill="1" applyBorder="1" applyAlignment="1" applyProtection="1">
      <alignment vertical="center"/>
      <protection/>
    </xf>
    <xf numFmtId="0" fontId="29" fillId="0" borderId="63" xfId="204" applyFont="1" applyBorder="1" applyAlignment="1" applyProtection="1">
      <alignment vertical="center" wrapText="1"/>
      <protection/>
    </xf>
    <xf numFmtId="0" fontId="38" fillId="0" borderId="0" xfId="209" applyFont="1" applyAlignment="1" applyProtection="1">
      <alignment wrapText="1"/>
      <protection/>
    </xf>
    <xf numFmtId="0" fontId="29" fillId="0" borderId="0" xfId="0" applyFont="1" applyAlignment="1" applyProtection="1">
      <alignment horizontal="right"/>
      <protection/>
    </xf>
    <xf numFmtId="0" fontId="29" fillId="59" borderId="64" xfId="209" applyFont="1" applyFill="1" applyBorder="1" applyAlignment="1" applyProtection="1">
      <alignment horizontal="center" vertical="center" wrapText="1"/>
      <protection/>
    </xf>
    <xf numFmtId="0" fontId="38" fillId="59" borderId="39" xfId="209" applyFont="1" applyFill="1" applyBorder="1" applyAlignment="1" applyProtection="1">
      <alignment vertical="center" wrapText="1"/>
      <protection/>
    </xf>
    <xf numFmtId="0" fontId="38" fillId="59" borderId="45" xfId="209" applyFont="1" applyFill="1" applyBorder="1" applyAlignment="1" applyProtection="1">
      <alignment vertical="center" wrapText="1"/>
      <protection/>
    </xf>
    <xf numFmtId="0" fontId="38" fillId="59" borderId="50" xfId="209" applyFont="1" applyFill="1" applyBorder="1" applyAlignment="1" applyProtection="1">
      <alignment horizontal="center" vertical="center" wrapText="1"/>
      <protection/>
    </xf>
    <xf numFmtId="0" fontId="38" fillId="59" borderId="32" xfId="209" applyFont="1" applyFill="1" applyBorder="1" applyAlignment="1" applyProtection="1">
      <alignment horizontal="center" vertical="center" wrapText="1"/>
      <protection/>
    </xf>
    <xf numFmtId="0" fontId="38" fillId="59" borderId="53" xfId="0" applyFont="1" applyFill="1" applyBorder="1" applyAlignment="1" applyProtection="1">
      <alignment horizontal="center" vertical="center"/>
      <protection/>
    </xf>
    <xf numFmtId="0" fontId="38" fillId="59" borderId="36" xfId="209" applyFont="1" applyFill="1" applyBorder="1" applyAlignment="1" applyProtection="1">
      <alignment horizontal="center" vertical="center"/>
      <protection/>
    </xf>
    <xf numFmtId="0" fontId="38" fillId="59" borderId="31" xfId="209" applyFont="1" applyFill="1" applyBorder="1" applyAlignment="1" applyProtection="1">
      <alignment horizontal="center" vertical="center"/>
      <protection/>
    </xf>
    <xf numFmtId="0" fontId="38" fillId="59" borderId="31" xfId="209" applyFont="1" applyFill="1" applyBorder="1" applyAlignment="1" applyProtection="1">
      <alignment horizontal="center" vertical="center" wrapText="1"/>
      <protection/>
    </xf>
    <xf numFmtId="0" fontId="38" fillId="59" borderId="44" xfId="209" applyFont="1" applyFill="1" applyBorder="1" applyAlignment="1" applyProtection="1">
      <alignment horizontal="center" vertical="center"/>
      <protection/>
    </xf>
    <xf numFmtId="0" fontId="38" fillId="59" borderId="48" xfId="209" applyFont="1" applyFill="1" applyBorder="1" applyAlignment="1" applyProtection="1">
      <alignment horizontal="center" vertical="center"/>
      <protection/>
    </xf>
    <xf numFmtId="0" fontId="38" fillId="59" borderId="51" xfId="209" applyFont="1" applyFill="1" applyBorder="1" applyAlignment="1" applyProtection="1">
      <alignment horizontal="center" vertical="center"/>
      <protection/>
    </xf>
    <xf numFmtId="0" fontId="29" fillId="0" borderId="54" xfId="183" applyFont="1" applyBorder="1" applyProtection="1">
      <alignment/>
      <protection locked="0"/>
    </xf>
    <xf numFmtId="0" fontId="37" fillId="0" borderId="37" xfId="209" applyFont="1" applyFill="1" applyBorder="1" applyAlignment="1" applyProtection="1">
      <alignment horizontal="right"/>
      <protection locked="0"/>
    </xf>
    <xf numFmtId="0" fontId="37" fillId="0" borderId="40" xfId="209" applyFont="1" applyFill="1" applyBorder="1" applyAlignment="1" applyProtection="1">
      <alignment horizontal="right"/>
      <protection locked="0"/>
    </xf>
    <xf numFmtId="0" fontId="37" fillId="61" borderId="40" xfId="209" applyFont="1" applyFill="1" applyBorder="1" applyAlignment="1" applyProtection="1">
      <alignment horizontal="right"/>
      <protection/>
    </xf>
    <xf numFmtId="0" fontId="38" fillId="0" borderId="40" xfId="209" applyFont="1" applyBorder="1" applyProtection="1">
      <alignment/>
      <protection locked="0"/>
    </xf>
    <xf numFmtId="0" fontId="38" fillId="0" borderId="40" xfId="209" applyFont="1" applyBorder="1" applyAlignment="1" applyProtection="1">
      <alignment wrapText="1"/>
      <protection locked="0"/>
    </xf>
    <xf numFmtId="0" fontId="37" fillId="0" borderId="49" xfId="209" applyFont="1" applyFill="1" applyBorder="1" applyAlignment="1" applyProtection="1">
      <alignment horizontal="right"/>
      <protection locked="0"/>
    </xf>
    <xf numFmtId="0" fontId="38" fillId="0" borderId="52" xfId="209" applyFont="1" applyBorder="1" applyProtection="1">
      <alignment/>
      <protection locked="0"/>
    </xf>
    <xf numFmtId="0" fontId="31" fillId="0" borderId="65" xfId="0" applyFont="1" applyBorder="1" applyAlignment="1" applyProtection="1">
      <alignment wrapText="1"/>
      <protection locked="0"/>
    </xf>
    <xf numFmtId="0" fontId="37" fillId="0" borderId="66" xfId="211" applyFont="1" applyFill="1" applyBorder="1" applyAlignment="1" applyProtection="1">
      <alignment horizontal="right"/>
      <protection locked="0"/>
    </xf>
    <xf numFmtId="0" fontId="63" fillId="0" borderId="42" xfId="211" applyFont="1" applyFill="1" applyBorder="1" applyAlignment="1" applyProtection="1">
      <alignment horizontal="right"/>
      <protection locked="0"/>
    </xf>
    <xf numFmtId="0" fontId="37" fillId="0" borderId="67" xfId="211" applyFont="1" applyFill="1" applyBorder="1" applyAlignment="1" applyProtection="1">
      <alignment horizontal="right"/>
      <protection locked="0"/>
    </xf>
    <xf numFmtId="0" fontId="38" fillId="0" borderId="42" xfId="211" applyFont="1" applyBorder="1" applyProtection="1">
      <alignment/>
      <protection locked="0"/>
    </xf>
    <xf numFmtId="0" fontId="37" fillId="0" borderId="68" xfId="210" applyFont="1" applyFill="1" applyBorder="1" applyAlignment="1" applyProtection="1">
      <alignment horizontal="right"/>
      <protection locked="0"/>
    </xf>
    <xf numFmtId="0" fontId="37" fillId="0" borderId="42" xfId="210" applyFont="1" applyFill="1" applyBorder="1" applyAlignment="1" applyProtection="1">
      <alignment horizontal="right"/>
      <protection locked="0"/>
    </xf>
    <xf numFmtId="0" fontId="38" fillId="0" borderId="42" xfId="210" applyFont="1" applyBorder="1" applyProtection="1">
      <alignment/>
      <protection locked="0"/>
    </xf>
    <xf numFmtId="0" fontId="38" fillId="0" borderId="42" xfId="210" applyFont="1" applyBorder="1" applyAlignment="1" applyProtection="1">
      <alignment wrapText="1"/>
      <protection locked="0"/>
    </xf>
    <xf numFmtId="0" fontId="38" fillId="0" borderId="69" xfId="210" applyFont="1" applyBorder="1" applyProtection="1">
      <alignment/>
      <protection locked="0"/>
    </xf>
    <xf numFmtId="0" fontId="37" fillId="0" borderId="42" xfId="211" applyFont="1" applyFill="1" applyBorder="1" applyAlignment="1" applyProtection="1">
      <alignment horizontal="right"/>
      <protection locked="0"/>
    </xf>
    <xf numFmtId="0" fontId="31" fillId="0" borderId="70" xfId="0" applyFont="1" applyBorder="1" applyAlignment="1" applyProtection="1">
      <alignment wrapText="1"/>
      <protection locked="0"/>
    </xf>
    <xf numFmtId="0" fontId="37" fillId="0" borderId="20" xfId="211" applyFont="1" applyFill="1" applyBorder="1" applyAlignment="1" applyProtection="1">
      <alignment horizontal="right"/>
      <protection locked="0"/>
    </xf>
    <xf numFmtId="0" fontId="106" fillId="0" borderId="67" xfId="211" applyFont="1" applyFill="1" applyBorder="1" applyAlignment="1" applyProtection="1">
      <alignment horizontal="right"/>
      <protection locked="0"/>
    </xf>
    <xf numFmtId="0" fontId="36" fillId="61" borderId="61" xfId="209" applyFont="1" applyFill="1" applyBorder="1" applyAlignment="1" applyProtection="1">
      <alignment horizontal="right"/>
      <protection/>
    </xf>
    <xf numFmtId="0" fontId="106" fillId="0" borderId="66" xfId="211" applyFont="1" applyFill="1" applyBorder="1" applyAlignment="1" applyProtection="1">
      <alignment horizontal="right"/>
      <protection locked="0"/>
    </xf>
    <xf numFmtId="0" fontId="37" fillId="0" borderId="71" xfId="210" applyFont="1" applyFill="1" applyBorder="1" applyAlignment="1" applyProtection="1">
      <alignment horizontal="right"/>
      <protection locked="0"/>
    </xf>
    <xf numFmtId="0" fontId="37" fillId="0" borderId="20" xfId="210" applyFont="1" applyFill="1" applyBorder="1" applyAlignment="1" applyProtection="1">
      <alignment horizontal="right"/>
      <protection locked="0"/>
    </xf>
    <xf numFmtId="0" fontId="38" fillId="0" borderId="20" xfId="210" applyFont="1" applyBorder="1" applyProtection="1">
      <alignment/>
      <protection locked="0"/>
    </xf>
    <xf numFmtId="0" fontId="38" fillId="0" borderId="20" xfId="210" applyFont="1" applyBorder="1" applyAlignment="1" applyProtection="1">
      <alignment wrapText="1"/>
      <protection locked="0"/>
    </xf>
    <xf numFmtId="0" fontId="37" fillId="0" borderId="25" xfId="210" applyFont="1" applyBorder="1" applyProtection="1">
      <alignment/>
      <protection locked="0"/>
    </xf>
    <xf numFmtId="0" fontId="38" fillId="0" borderId="20" xfId="211" applyFont="1" applyBorder="1" applyProtection="1">
      <alignment/>
      <protection locked="0"/>
    </xf>
    <xf numFmtId="0" fontId="37" fillId="0" borderId="50" xfId="209" applyFont="1" applyFill="1" applyBorder="1" applyAlignment="1" applyProtection="1">
      <alignment horizontal="right"/>
      <protection locked="0"/>
    </xf>
    <xf numFmtId="0" fontId="37" fillId="0" borderId="39" xfId="209" applyFont="1" applyFill="1" applyBorder="1" applyAlignment="1" applyProtection="1">
      <alignment horizontal="right"/>
      <protection locked="0"/>
    </xf>
    <xf numFmtId="0" fontId="38" fillId="0" borderId="39" xfId="209" applyFont="1" applyBorder="1" applyProtection="1">
      <alignment/>
      <protection locked="0"/>
    </xf>
    <xf numFmtId="0" fontId="38" fillId="0" borderId="39" xfId="209" applyFont="1" applyBorder="1" applyAlignment="1" applyProtection="1">
      <alignment wrapText="1"/>
      <protection locked="0"/>
    </xf>
    <xf numFmtId="0" fontId="38" fillId="0" borderId="32" xfId="209" applyFont="1" applyBorder="1" applyProtection="1">
      <alignment/>
      <protection locked="0"/>
    </xf>
    <xf numFmtId="0" fontId="28" fillId="0" borderId="59" xfId="204" applyFont="1" applyBorder="1" applyAlignment="1" applyProtection="1">
      <alignment horizontal="center" vertical="center"/>
      <protection/>
    </xf>
    <xf numFmtId="0" fontId="105" fillId="0" borderId="72" xfId="209" applyFont="1" applyFill="1" applyBorder="1" applyAlignment="1" applyProtection="1">
      <alignment horizontal="right"/>
      <protection/>
    </xf>
    <xf numFmtId="0" fontId="36" fillId="0" borderId="60" xfId="209" applyFont="1" applyFill="1" applyBorder="1" applyAlignment="1" applyProtection="1">
      <alignment horizontal="right"/>
      <protection/>
    </xf>
    <xf numFmtId="0" fontId="36" fillId="0" borderId="72" xfId="209" applyFont="1" applyFill="1" applyBorder="1" applyAlignment="1" applyProtection="1">
      <alignment horizontal="right"/>
      <protection/>
    </xf>
    <xf numFmtId="0" fontId="36" fillId="0" borderId="73" xfId="209" applyFont="1" applyFill="1" applyBorder="1" applyAlignment="1" applyProtection="1">
      <alignment horizontal="right"/>
      <protection/>
    </xf>
    <xf numFmtId="0" fontId="36" fillId="0" borderId="61" xfId="209" applyFont="1" applyFill="1" applyBorder="1" applyAlignment="1" applyProtection="1">
      <alignment horizontal="right"/>
      <protection/>
    </xf>
    <xf numFmtId="0" fontId="36" fillId="0" borderId="74" xfId="209" applyFont="1" applyFill="1" applyBorder="1" applyAlignment="1" applyProtection="1">
      <alignment horizontal="right"/>
      <protection/>
    </xf>
    <xf numFmtId="0" fontId="29" fillId="0" borderId="0" xfId="204" applyFont="1" applyProtection="1">
      <alignment/>
      <protection/>
    </xf>
    <xf numFmtId="0" fontId="29" fillId="0" borderId="0" xfId="203" applyFont="1" applyProtection="1">
      <alignment/>
      <protection/>
    </xf>
    <xf numFmtId="174" fontId="38" fillId="0" borderId="0" xfId="209" applyNumberFormat="1" applyFont="1" applyProtection="1">
      <alignment/>
      <protection/>
    </xf>
    <xf numFmtId="0" fontId="99" fillId="0" borderId="18" xfId="228" applyAlignment="1">
      <alignment/>
    </xf>
    <xf numFmtId="0" fontId="99" fillId="0" borderId="18" xfId="228" applyAlignment="1">
      <alignment vertical="center" wrapText="1"/>
    </xf>
    <xf numFmtId="0" fontId="107" fillId="0" borderId="18" xfId="228" applyFont="1" applyAlignment="1">
      <alignment vertical="center" wrapText="1"/>
    </xf>
    <xf numFmtId="0" fontId="23" fillId="0" borderId="0" xfId="183" applyFont="1">
      <alignment/>
      <protection/>
    </xf>
    <xf numFmtId="0" fontId="64" fillId="0" borderId="0" xfId="183" applyFont="1" applyBorder="1">
      <alignment/>
      <protection/>
    </xf>
    <xf numFmtId="0" fontId="29" fillId="0" borderId="0" xfId="183" applyFont="1" applyBorder="1" applyAlignment="1">
      <alignment horizontal="right"/>
      <protection/>
    </xf>
    <xf numFmtId="0" fontId="28" fillId="0" borderId="21" xfId="209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47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9" fillId="48" borderId="20" xfId="0" applyFont="1" applyFill="1" applyBorder="1" applyAlignment="1">
      <alignment horizontal="left" vertical="center" wrapText="1"/>
    </xf>
    <xf numFmtId="49" fontId="29" fillId="48" borderId="20" xfId="0" applyNumberFormat="1" applyFont="1" applyFill="1" applyBorder="1" applyAlignment="1">
      <alignment horizontal="left" vertical="center" wrapText="1"/>
    </xf>
    <xf numFmtId="0" fontId="28" fillId="48" borderId="20" xfId="0" applyFont="1" applyFill="1" applyBorder="1" applyAlignment="1">
      <alignment horizontal="left" vertical="center" wrapText="1"/>
    </xf>
    <xf numFmtId="0" fontId="39" fillId="48" borderId="2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39" fillId="11" borderId="20" xfId="0" applyFont="1" applyFill="1" applyBorder="1" applyAlignment="1">
      <alignment horizontal="left" vertical="center" wrapText="1"/>
    </xf>
    <xf numFmtId="49" fontId="29" fillId="11" borderId="20" xfId="0" applyNumberFormat="1" applyFont="1" applyFill="1" applyBorder="1" applyAlignment="1">
      <alignment horizontal="left" vertical="center" wrapText="1"/>
    </xf>
    <xf numFmtId="0" fontId="39" fillId="11" borderId="20" xfId="0" applyFont="1" applyFill="1" applyBorder="1" applyAlignment="1">
      <alignment horizontal="left" vertical="center"/>
    </xf>
    <xf numFmtId="174" fontId="0" fillId="0" borderId="20" xfId="0" applyNumberFormat="1" applyFill="1" applyBorder="1" applyAlignment="1">
      <alignment horizontal="left" vertical="center"/>
    </xf>
    <xf numFmtId="0" fontId="32" fillId="38" borderId="20" xfId="213" applyFont="1" applyFill="1" applyBorder="1" applyAlignment="1">
      <alignment horizontal="left" vertical="center"/>
      <protection/>
    </xf>
    <xf numFmtId="49" fontId="32" fillId="38" borderId="20" xfId="213" applyNumberFormat="1" applyFont="1" applyFill="1" applyBorder="1" applyAlignment="1">
      <alignment horizontal="left" vertical="center"/>
      <protection/>
    </xf>
    <xf numFmtId="0" fontId="33" fillId="48" borderId="20" xfId="213" applyFont="1" applyFill="1" applyBorder="1" applyAlignment="1">
      <alignment horizontal="left" vertical="center"/>
      <protection/>
    </xf>
    <xf numFmtId="49" fontId="33" fillId="48" borderId="20" xfId="213" applyNumberFormat="1" applyFont="1" applyFill="1" applyBorder="1" applyAlignment="1">
      <alignment horizontal="left" vertical="center"/>
      <protection/>
    </xf>
    <xf numFmtId="49" fontId="28" fillId="38" borderId="20" xfId="213" applyNumberFormat="1" applyFont="1" applyFill="1" applyBorder="1" applyAlignment="1">
      <alignment horizontal="left" vertical="center"/>
      <protection/>
    </xf>
    <xf numFmtId="49" fontId="29" fillId="48" borderId="20" xfId="213" applyNumberFormat="1" applyFont="1" applyFill="1" applyBorder="1" applyAlignment="1">
      <alignment horizontal="left" vertical="center"/>
      <protection/>
    </xf>
    <xf numFmtId="0" fontId="40" fillId="11" borderId="20" xfId="0" applyFont="1" applyFill="1" applyBorder="1" applyAlignment="1">
      <alignment horizontal="left" vertical="center"/>
    </xf>
    <xf numFmtId="49" fontId="29" fillId="48" borderId="20" xfId="0" applyNumberFormat="1" applyFont="1" applyFill="1" applyBorder="1" applyAlignment="1">
      <alignment horizontal="left" vertical="center"/>
    </xf>
    <xf numFmtId="0" fontId="28" fillId="48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38" borderId="20" xfId="0" applyFont="1" applyFill="1" applyBorder="1" applyAlignment="1">
      <alignment horizontal="left" vertical="center"/>
    </xf>
    <xf numFmtId="49" fontId="42" fillId="38" borderId="20" xfId="0" applyNumberFormat="1" applyFont="1" applyFill="1" applyBorder="1" applyAlignment="1">
      <alignment horizontal="left" vertical="center"/>
    </xf>
    <xf numFmtId="0" fontId="28" fillId="38" borderId="20" xfId="0" applyFont="1" applyFill="1" applyBorder="1" applyAlignment="1">
      <alignment horizontal="left" vertical="center"/>
    </xf>
    <xf numFmtId="49" fontId="28" fillId="38" borderId="20" xfId="0" applyNumberFormat="1" applyFont="1" applyFill="1" applyBorder="1" applyAlignment="1">
      <alignment horizontal="left" vertical="center" wrapText="1"/>
    </xf>
    <xf numFmtId="0" fontId="0" fillId="0" borderId="20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4" fontId="0" fillId="0" borderId="0" xfId="0" applyNumberFormat="1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74" fontId="29" fillId="0" borderId="20" xfId="0" applyNumberFormat="1" applyFont="1" applyFill="1" applyBorder="1" applyAlignment="1">
      <alignment horizontal="left" vertical="center"/>
    </xf>
    <xf numFmtId="0" fontId="28" fillId="0" borderId="21" xfId="209" applyFont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9" fillId="59" borderId="54" xfId="0" applyFont="1" applyFill="1" applyBorder="1" applyAlignment="1" applyProtection="1">
      <alignment horizontal="center" vertical="center" wrapText="1"/>
      <protection/>
    </xf>
    <xf numFmtId="3" fontId="65" fillId="0" borderId="0" xfId="207" applyNumberFormat="1" applyFont="1" applyFill="1" applyBorder="1" applyAlignment="1" applyProtection="1">
      <alignment horizontal="right" wrapText="1"/>
      <protection/>
    </xf>
    <xf numFmtId="3" fontId="38" fillId="0" borderId="0" xfId="0" applyNumberFormat="1" applyFont="1" applyBorder="1" applyAlignment="1" applyProtection="1">
      <alignment/>
      <protection/>
    </xf>
    <xf numFmtId="3" fontId="65" fillId="0" borderId="0" xfId="207" applyNumberFormat="1" applyFont="1" applyFill="1" applyBorder="1" applyAlignment="1" applyProtection="1">
      <alignment wrapText="1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209" applyFont="1" applyAlignment="1" applyProtection="1">
      <alignment vertical="center"/>
      <protection/>
    </xf>
    <xf numFmtId="0" fontId="36" fillId="60" borderId="62" xfId="209" applyNumberFormat="1" applyFont="1" applyFill="1" applyBorder="1" applyAlignment="1" applyProtection="1">
      <alignment/>
      <protection/>
    </xf>
    <xf numFmtId="0" fontId="36" fillId="60" borderId="61" xfId="209" applyNumberFormat="1" applyFont="1" applyFill="1" applyBorder="1" applyAlignment="1" applyProtection="1">
      <alignment/>
      <protection/>
    </xf>
    <xf numFmtId="0" fontId="36" fillId="60" borderId="73" xfId="209" applyNumberFormat="1" applyFont="1" applyFill="1" applyBorder="1" applyAlignment="1" applyProtection="1">
      <alignment/>
      <protection/>
    </xf>
    <xf numFmtId="0" fontId="36" fillId="61" borderId="75" xfId="209" applyNumberFormat="1" applyFont="1" applyFill="1" applyBorder="1" applyAlignment="1" applyProtection="1">
      <alignment/>
      <protection/>
    </xf>
    <xf numFmtId="0" fontId="105" fillId="60" borderId="61" xfId="209" applyNumberFormat="1" applyFont="1" applyFill="1" applyBorder="1" applyAlignment="1" applyProtection="1">
      <alignment/>
      <protection/>
    </xf>
    <xf numFmtId="0" fontId="36" fillId="61" borderId="61" xfId="209" applyNumberFormat="1" applyFont="1" applyFill="1" applyBorder="1" applyAlignment="1" applyProtection="1">
      <alignment/>
      <protection/>
    </xf>
    <xf numFmtId="0" fontId="36" fillId="60" borderId="60" xfId="209" applyNumberFormat="1" applyFont="1" applyFill="1" applyBorder="1" applyAlignment="1" applyProtection="1">
      <alignment/>
      <protection/>
    </xf>
    <xf numFmtId="0" fontId="29" fillId="0" borderId="39" xfId="0" applyFont="1" applyBorder="1" applyAlignment="1">
      <alignment/>
    </xf>
    <xf numFmtId="0" fontId="29" fillId="0" borderId="20" xfId="209" applyFont="1" applyFill="1" applyBorder="1" applyAlignment="1" applyProtection="1">
      <alignment horizontal="right"/>
      <protection locked="0"/>
    </xf>
    <xf numFmtId="0" fontId="29" fillId="60" borderId="39" xfId="209" applyNumberFormat="1" applyFont="1" applyFill="1" applyBorder="1" applyAlignment="1" applyProtection="1">
      <alignment/>
      <protection/>
    </xf>
    <xf numFmtId="0" fontId="29" fillId="61" borderId="39" xfId="209" applyNumberFormat="1" applyFont="1" applyFill="1" applyBorder="1" applyAlignment="1" applyProtection="1">
      <alignment/>
      <protection/>
    </xf>
    <xf numFmtId="0" fontId="29" fillId="0" borderId="39" xfId="0" applyFont="1" applyFill="1" applyBorder="1" applyAlignment="1">
      <alignment/>
    </xf>
    <xf numFmtId="0" fontId="104" fillId="0" borderId="39" xfId="0" applyFont="1" applyBorder="1" applyAlignment="1">
      <alignment/>
    </xf>
    <xf numFmtId="0" fontId="29" fillId="0" borderId="0" xfId="209" applyFont="1" applyBorder="1" applyProtection="1">
      <alignment/>
      <protection locked="0"/>
    </xf>
    <xf numFmtId="0" fontId="29" fillId="0" borderId="0" xfId="209" applyFont="1" applyBorder="1" applyProtection="1">
      <alignment/>
      <protection/>
    </xf>
    <xf numFmtId="0" fontId="29" fillId="0" borderId="0" xfId="209" applyFont="1" applyBorder="1" applyAlignment="1" applyProtection="1">
      <alignment horizontal="left"/>
      <protection/>
    </xf>
    <xf numFmtId="0" fontId="29" fillId="0" borderId="0" xfId="209" applyFont="1" applyBorder="1" applyAlignment="1" applyProtection="1">
      <alignment/>
      <protection/>
    </xf>
    <xf numFmtId="0" fontId="28" fillId="0" borderId="34" xfId="209" applyFont="1" applyBorder="1" applyAlignment="1" applyProtection="1">
      <alignment/>
      <protection/>
    </xf>
    <xf numFmtId="0" fontId="29" fillId="0" borderId="34" xfId="209" applyFont="1" applyBorder="1" applyAlignment="1" applyProtection="1">
      <alignment/>
      <protection/>
    </xf>
    <xf numFmtId="0" fontId="29" fillId="0" borderId="0" xfId="209" applyFont="1" applyAlignment="1" applyProtection="1">
      <alignment/>
      <protection/>
    </xf>
    <xf numFmtId="0" fontId="29" fillId="0" borderId="0" xfId="209" applyFont="1" applyAlignment="1" applyProtection="1">
      <alignment horizontal="left"/>
      <protection/>
    </xf>
    <xf numFmtId="0" fontId="101" fillId="59" borderId="39" xfId="209" applyFont="1" applyFill="1" applyBorder="1" applyAlignment="1" applyProtection="1">
      <alignment horizontal="center" vertical="center" wrapText="1"/>
      <protection/>
    </xf>
    <xf numFmtId="0" fontId="36" fillId="61" borderId="62" xfId="0" applyFont="1" applyFill="1" applyBorder="1" applyAlignment="1" applyProtection="1">
      <alignment horizontal="center" vertical="center"/>
      <protection/>
    </xf>
    <xf numFmtId="0" fontId="36" fillId="60" borderId="61" xfId="0" applyFont="1" applyFill="1" applyBorder="1" applyAlignment="1" applyProtection="1">
      <alignment horizontal="center" vertical="center" wrapText="1"/>
      <protection/>
    </xf>
    <xf numFmtId="0" fontId="36" fillId="60" borderId="61" xfId="0" applyFont="1" applyFill="1" applyBorder="1" applyAlignment="1" applyProtection="1">
      <alignment horizontal="center" vertical="center"/>
      <protection/>
    </xf>
    <xf numFmtId="0" fontId="105" fillId="60" borderId="61" xfId="0" applyFont="1" applyFill="1" applyBorder="1" applyAlignment="1" applyProtection="1">
      <alignment horizontal="center" vertical="center" wrapText="1"/>
      <protection/>
    </xf>
    <xf numFmtId="0" fontId="105" fillId="60" borderId="61" xfId="0" applyFont="1" applyFill="1" applyBorder="1" applyAlignment="1" applyProtection="1">
      <alignment horizontal="center" vertical="center"/>
      <protection/>
    </xf>
    <xf numFmtId="0" fontId="36" fillId="61" borderId="61" xfId="0" applyFont="1" applyFill="1" applyBorder="1" applyAlignment="1" applyProtection="1">
      <alignment horizontal="center" vertical="center" wrapText="1"/>
      <protection/>
    </xf>
    <xf numFmtId="0" fontId="36" fillId="60" borderId="72" xfId="0" applyFont="1" applyFill="1" applyBorder="1" applyAlignment="1" applyProtection="1">
      <alignment horizontal="center" vertical="center"/>
      <protection/>
    </xf>
    <xf numFmtId="0" fontId="28" fillId="59" borderId="59" xfId="0" applyFont="1" applyFill="1" applyBorder="1" applyAlignment="1" applyProtection="1">
      <alignment horizontal="right"/>
      <protection/>
    </xf>
    <xf numFmtId="0" fontId="37" fillId="61" borderId="52" xfId="0" applyFont="1" applyFill="1" applyBorder="1" applyAlignment="1" applyProtection="1">
      <alignment horizontal="center" vertical="center"/>
      <protection/>
    </xf>
    <xf numFmtId="0" fontId="37" fillId="60" borderId="40" xfId="0" applyFont="1" applyFill="1" applyBorder="1" applyAlignment="1" applyProtection="1">
      <alignment horizontal="center" vertical="center" wrapText="1"/>
      <protection/>
    </xf>
    <xf numFmtId="0" fontId="37" fillId="0" borderId="39" xfId="0" applyFont="1" applyBorder="1" applyAlignment="1" applyProtection="1">
      <alignment horizontal="center" vertical="center"/>
      <protection locked="0"/>
    </xf>
    <xf numFmtId="0" fontId="37" fillId="0" borderId="39" xfId="0" applyFont="1" applyBorder="1" applyAlignment="1" applyProtection="1">
      <alignment horizontal="center" vertical="center" wrapText="1"/>
      <protection locked="0"/>
    </xf>
    <xf numFmtId="0" fontId="37" fillId="61" borderId="40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center" vertical="center" wrapText="1"/>
      <protection locked="0"/>
    </xf>
    <xf numFmtId="0" fontId="29" fillId="59" borderId="55" xfId="0" applyFont="1" applyFill="1" applyBorder="1" applyAlignment="1" applyProtection="1">
      <alignment horizontal="center" vertical="center"/>
      <protection/>
    </xf>
    <xf numFmtId="0" fontId="106" fillId="0" borderId="39" xfId="0" applyFont="1" applyBorder="1" applyAlignment="1" applyProtection="1">
      <alignment horizontal="center" vertical="center" wrapText="1"/>
      <protection locked="0"/>
    </xf>
    <xf numFmtId="0" fontId="29" fillId="59" borderId="55" xfId="0" applyFont="1" applyFill="1" applyBorder="1" applyAlignment="1" applyProtection="1">
      <alignment horizontal="center" vertical="top" wrapText="1"/>
      <protection/>
    </xf>
    <xf numFmtId="0" fontId="106" fillId="0" borderId="35" xfId="0" applyFont="1" applyBorder="1" applyAlignment="1" applyProtection="1">
      <alignment horizontal="center" vertical="center" wrapText="1"/>
      <protection locked="0"/>
    </xf>
    <xf numFmtId="0" fontId="37" fillId="0" borderId="40" xfId="0" applyFont="1" applyBorder="1" applyAlignment="1" applyProtection="1">
      <alignment horizontal="center" vertical="center"/>
      <protection locked="0"/>
    </xf>
    <xf numFmtId="0" fontId="37" fillId="0" borderId="40" xfId="0" applyFont="1" applyBorder="1" applyAlignment="1" applyProtection="1">
      <alignment horizontal="center" vertical="center" wrapText="1"/>
      <protection locked="0"/>
    </xf>
    <xf numFmtId="0" fontId="106" fillId="0" borderId="40" xfId="0" applyFont="1" applyBorder="1" applyAlignment="1" applyProtection="1">
      <alignment horizontal="center" vertical="center" wrapText="1"/>
      <protection locked="0"/>
    </xf>
    <xf numFmtId="0" fontId="106" fillId="0" borderId="37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/>
      <protection/>
    </xf>
    <xf numFmtId="0" fontId="107" fillId="0" borderId="76" xfId="228" applyFont="1" applyBorder="1" applyAlignment="1">
      <alignment/>
    </xf>
    <xf numFmtId="0" fontId="107" fillId="0" borderId="18" xfId="228" applyFont="1" applyAlignment="1">
      <alignment/>
    </xf>
    <xf numFmtId="0" fontId="99" fillId="0" borderId="76" xfId="228" applyBorder="1" applyAlignment="1">
      <alignment/>
    </xf>
    <xf numFmtId="0" fontId="5" fillId="0" borderId="18" xfId="228" applyFont="1" applyAlignment="1">
      <alignment/>
    </xf>
    <xf numFmtId="0" fontId="99" fillId="0" borderId="77" xfId="228" applyBorder="1" applyAlignment="1">
      <alignment/>
    </xf>
    <xf numFmtId="0" fontId="0" fillId="0" borderId="0" xfId="183" applyBorder="1">
      <alignment/>
      <protection/>
    </xf>
    <xf numFmtId="0" fontId="108" fillId="0" borderId="0" xfId="183" applyFont="1" applyBorder="1">
      <alignment/>
      <protection/>
    </xf>
    <xf numFmtId="0" fontId="109" fillId="0" borderId="0" xfId="183" applyFont="1" applyBorder="1">
      <alignment/>
      <protection/>
    </xf>
    <xf numFmtId="0" fontId="64" fillId="0" borderId="0" xfId="183" applyFont="1">
      <alignment/>
      <protection/>
    </xf>
    <xf numFmtId="0" fontId="64" fillId="0" borderId="0" xfId="183" applyFont="1" applyFill="1" applyBorder="1" applyAlignment="1">
      <alignment/>
      <protection/>
    </xf>
    <xf numFmtId="0" fontId="109" fillId="0" borderId="0" xfId="183" applyFont="1" applyFill="1" applyBorder="1" applyAlignment="1">
      <alignment/>
      <protection/>
    </xf>
    <xf numFmtId="0" fontId="66" fillId="0" borderId="0" xfId="183" applyFont="1">
      <alignment/>
      <protection/>
    </xf>
    <xf numFmtId="0" fontId="26" fillId="0" borderId="0" xfId="0" applyFont="1" applyBorder="1" applyAlignment="1">
      <alignment horizontal="center"/>
    </xf>
    <xf numFmtId="0" fontId="28" fillId="48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48" borderId="0" xfId="0" applyFont="1" applyFill="1" applyBorder="1" applyAlignment="1">
      <alignment horizontal="center"/>
    </xf>
    <xf numFmtId="0" fontId="30" fillId="0" borderId="0" xfId="204" applyFont="1" applyFill="1" applyBorder="1" applyAlignment="1" applyProtection="1">
      <alignment horizontal="left" vertical="top" wrapText="1"/>
      <protection/>
    </xf>
    <xf numFmtId="0" fontId="30" fillId="0" borderId="0" xfId="183" applyFont="1" applyFill="1" applyBorder="1" applyAlignment="1" applyProtection="1">
      <alignment horizontal="left" vertical="top" wrapText="1"/>
      <protection/>
    </xf>
    <xf numFmtId="0" fontId="30" fillId="0" borderId="0" xfId="0" applyFont="1" applyBorder="1" applyAlignment="1">
      <alignment horizontal="left" vertical="top" wrapText="1"/>
    </xf>
    <xf numFmtId="0" fontId="38" fillId="59" borderId="39" xfId="209" applyFont="1" applyFill="1" applyBorder="1" applyAlignment="1" applyProtection="1">
      <alignment horizontal="left" vertical="center" wrapText="1"/>
      <protection/>
    </xf>
    <xf numFmtId="0" fontId="38" fillId="59" borderId="32" xfId="209" applyFont="1" applyFill="1" applyBorder="1" applyAlignment="1" applyProtection="1">
      <alignment horizontal="left" vertical="center" wrapText="1"/>
      <protection/>
    </xf>
    <xf numFmtId="0" fontId="57" fillId="59" borderId="30" xfId="209" applyFont="1" applyFill="1" applyBorder="1" applyAlignment="1" applyProtection="1">
      <alignment horizontal="center" vertical="center" wrapText="1"/>
      <protection/>
    </xf>
    <xf numFmtId="0" fontId="57" fillId="59" borderId="39" xfId="209" applyFont="1" applyFill="1" applyBorder="1" applyAlignment="1" applyProtection="1">
      <alignment horizontal="center" vertical="center" wrapText="1"/>
      <protection/>
    </xf>
    <xf numFmtId="0" fontId="57" fillId="59" borderId="32" xfId="209" applyFont="1" applyFill="1" applyBorder="1" applyAlignment="1" applyProtection="1">
      <alignment horizontal="center" vertical="center" wrapText="1"/>
      <protection/>
    </xf>
    <xf numFmtId="0" fontId="38" fillId="59" borderId="30" xfId="209" applyFont="1" applyFill="1" applyBorder="1" applyAlignment="1" applyProtection="1">
      <alignment horizontal="center" vertical="center" wrapText="1"/>
      <protection/>
    </xf>
    <xf numFmtId="0" fontId="38" fillId="59" borderId="78" xfId="209" applyFont="1" applyFill="1" applyBorder="1" applyAlignment="1" applyProtection="1">
      <alignment horizontal="center" vertical="center" wrapText="1"/>
      <protection/>
    </xf>
    <xf numFmtId="0" fontId="38" fillId="59" borderId="41" xfId="209" applyFont="1" applyFill="1" applyBorder="1" applyAlignment="1" applyProtection="1">
      <alignment horizontal="center" vertical="center" textRotation="90" wrapText="1"/>
      <protection/>
    </xf>
    <xf numFmtId="0" fontId="38" fillId="59" borderId="57" xfId="209" applyFont="1" applyFill="1" applyBorder="1" applyAlignment="1" applyProtection="1">
      <alignment horizontal="center" vertical="center" textRotation="90" wrapText="1"/>
      <protection/>
    </xf>
    <xf numFmtId="0" fontId="36" fillId="0" borderId="79" xfId="209" applyFont="1" applyFill="1" applyBorder="1" applyAlignment="1" applyProtection="1">
      <alignment horizontal="left" vertical="center" wrapText="1"/>
      <protection/>
    </xf>
    <xf numFmtId="0" fontId="36" fillId="0" borderId="80" xfId="209" applyFont="1" applyFill="1" applyBorder="1" applyAlignment="1" applyProtection="1">
      <alignment horizontal="left" vertical="center" wrapText="1"/>
      <protection/>
    </xf>
    <xf numFmtId="0" fontId="36" fillId="0" borderId="74" xfId="209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center"/>
      <protection/>
    </xf>
    <xf numFmtId="0" fontId="31" fillId="59" borderId="81" xfId="209" applyFont="1" applyFill="1" applyBorder="1" applyAlignment="1" applyProtection="1">
      <alignment horizontal="center"/>
      <protection/>
    </xf>
    <xf numFmtId="0" fontId="31" fillId="59" borderId="82" xfId="209" applyFont="1" applyFill="1" applyBorder="1" applyAlignment="1" applyProtection="1">
      <alignment horizontal="center"/>
      <protection/>
    </xf>
    <xf numFmtId="0" fontId="31" fillId="59" borderId="83" xfId="209" applyFont="1" applyFill="1" applyBorder="1" applyAlignment="1" applyProtection="1">
      <alignment horizontal="center"/>
      <protection/>
    </xf>
    <xf numFmtId="0" fontId="38" fillId="59" borderId="35" xfId="209" applyFont="1" applyFill="1" applyBorder="1" applyAlignment="1" applyProtection="1">
      <alignment horizontal="center" vertical="center" wrapText="1"/>
      <protection/>
    </xf>
    <xf numFmtId="0" fontId="38" fillId="59" borderId="39" xfId="209" applyFont="1" applyFill="1" applyBorder="1" applyAlignment="1" applyProtection="1">
      <alignment horizontal="center" vertical="center" wrapText="1"/>
      <protection/>
    </xf>
    <xf numFmtId="0" fontId="38" fillId="59" borderId="39" xfId="209" applyNumberFormat="1" applyFont="1" applyFill="1" applyBorder="1" applyAlignment="1" applyProtection="1">
      <alignment horizontal="center" vertical="center" textRotation="90" wrapText="1"/>
      <protection/>
    </xf>
    <xf numFmtId="0" fontId="101" fillId="59" borderId="39" xfId="209" applyFont="1" applyFill="1" applyBorder="1" applyAlignment="1" applyProtection="1">
      <alignment horizontal="center" vertical="center" wrapText="1"/>
      <protection/>
    </xf>
    <xf numFmtId="0" fontId="57" fillId="0" borderId="0" xfId="204" applyFont="1" applyAlignment="1" applyProtection="1">
      <alignment horizontal="left" wrapText="1"/>
      <protection/>
    </xf>
    <xf numFmtId="0" fontId="38" fillId="59" borderId="45" xfId="209" applyFont="1" applyFill="1" applyBorder="1" applyAlignment="1" applyProtection="1">
      <alignment horizontal="center" vertical="center" wrapText="1"/>
      <protection/>
    </xf>
    <xf numFmtId="0" fontId="38" fillId="59" borderId="50" xfId="209" applyFont="1" applyFill="1" applyBorder="1" applyAlignment="1" applyProtection="1">
      <alignment horizontal="center" vertical="center"/>
      <protection/>
    </xf>
    <xf numFmtId="0" fontId="38" fillId="59" borderId="39" xfId="209" applyFont="1" applyFill="1" applyBorder="1" applyAlignment="1" applyProtection="1">
      <alignment horizontal="center" vertical="center"/>
      <protection/>
    </xf>
    <xf numFmtId="0" fontId="38" fillId="59" borderId="32" xfId="209" applyFont="1" applyFill="1" applyBorder="1" applyAlignment="1" applyProtection="1">
      <alignment horizontal="center" vertical="center"/>
      <protection/>
    </xf>
    <xf numFmtId="0" fontId="56" fillId="59" borderId="31" xfId="209" applyFont="1" applyFill="1" applyBorder="1" applyAlignment="1" applyProtection="1">
      <alignment horizontal="center" vertical="center"/>
      <protection/>
    </xf>
    <xf numFmtId="0" fontId="56" fillId="59" borderId="51" xfId="209" applyFont="1" applyFill="1" applyBorder="1" applyAlignment="1" applyProtection="1">
      <alignment horizontal="center" vertical="center"/>
      <protection/>
    </xf>
    <xf numFmtId="0" fontId="38" fillId="59" borderId="40" xfId="209" applyFont="1" applyFill="1" applyBorder="1" applyAlignment="1" applyProtection="1">
      <alignment horizontal="left" vertical="center"/>
      <protection/>
    </xf>
    <xf numFmtId="0" fontId="38" fillId="59" borderId="52" xfId="209" applyFont="1" applyFill="1" applyBorder="1" applyAlignment="1" applyProtection="1">
      <alignment horizontal="left" vertical="center"/>
      <protection/>
    </xf>
    <xf numFmtId="0" fontId="28" fillId="0" borderId="0" xfId="204" applyFont="1" applyAlignment="1" applyProtection="1">
      <alignment horizontal="left" wrapText="1"/>
      <protection/>
    </xf>
    <xf numFmtId="0" fontId="38" fillId="59" borderId="84" xfId="209" applyFont="1" applyFill="1" applyBorder="1" applyAlignment="1" applyProtection="1">
      <alignment horizontal="center" vertical="center"/>
      <protection/>
    </xf>
    <xf numFmtId="0" fontId="38" fillId="59" borderId="85" xfId="209" applyFont="1" applyFill="1" applyBorder="1" applyAlignment="1" applyProtection="1">
      <alignment horizontal="center" vertical="center"/>
      <protection/>
    </xf>
    <xf numFmtId="0" fontId="38" fillId="59" borderId="28" xfId="209" applyFont="1" applyFill="1" applyBorder="1" applyAlignment="1" applyProtection="1">
      <alignment horizontal="center" vertical="center"/>
      <protection/>
    </xf>
    <xf numFmtId="0" fontId="31" fillId="59" borderId="86" xfId="209" applyFont="1" applyFill="1" applyBorder="1" applyAlignment="1" applyProtection="1">
      <alignment horizontal="center" vertical="center" wrapText="1"/>
      <protection/>
    </xf>
    <xf numFmtId="0" fontId="31" fillId="59" borderId="87" xfId="209" applyFont="1" applyFill="1" applyBorder="1" applyAlignment="1" applyProtection="1">
      <alignment horizontal="center" vertical="center" wrapText="1"/>
      <protection/>
    </xf>
    <xf numFmtId="0" fontId="31" fillId="59" borderId="88" xfId="209" applyFont="1" applyFill="1" applyBorder="1" applyAlignment="1" applyProtection="1">
      <alignment horizontal="center" vertical="center" wrapText="1"/>
      <protection/>
    </xf>
    <xf numFmtId="0" fontId="31" fillId="59" borderId="89" xfId="209" applyFont="1" applyFill="1" applyBorder="1" applyAlignment="1" applyProtection="1">
      <alignment horizontal="center" vertical="center" wrapText="1"/>
      <protection/>
    </xf>
    <xf numFmtId="0" fontId="31" fillId="59" borderId="90" xfId="209" applyFont="1" applyFill="1" applyBorder="1" applyAlignment="1" applyProtection="1">
      <alignment horizontal="center" vertical="center" wrapText="1"/>
      <protection/>
    </xf>
    <xf numFmtId="0" fontId="31" fillId="59" borderId="91" xfId="209" applyFont="1" applyFill="1" applyBorder="1" applyAlignment="1" applyProtection="1">
      <alignment horizontal="center" vertical="center" wrapText="1"/>
      <protection/>
    </xf>
    <xf numFmtId="0" fontId="31" fillId="59" borderId="92" xfId="209" applyFont="1" applyFill="1" applyBorder="1" applyAlignment="1" applyProtection="1">
      <alignment horizontal="center" vertical="center"/>
      <protection/>
    </xf>
    <xf numFmtId="0" fontId="31" fillId="59" borderId="82" xfId="209" applyFont="1" applyFill="1" applyBorder="1" applyAlignment="1" applyProtection="1">
      <alignment horizontal="center" vertical="center"/>
      <protection/>
    </xf>
    <xf numFmtId="0" fontId="31" fillId="59" borderId="93" xfId="209" applyFont="1" applyFill="1" applyBorder="1" applyAlignment="1" applyProtection="1">
      <alignment horizontal="center" vertical="center"/>
      <protection/>
    </xf>
    <xf numFmtId="0" fontId="38" fillId="59" borderId="30" xfId="209" applyFont="1" applyFill="1" applyBorder="1" applyAlignment="1" applyProtection="1">
      <alignment horizontal="center" vertical="center"/>
      <protection/>
    </xf>
    <xf numFmtId="0" fontId="38" fillId="59" borderId="39" xfId="209" applyFont="1" applyFill="1" applyBorder="1" applyAlignment="1" applyProtection="1">
      <alignment horizontal="center" vertical="center" textRotation="90" wrapText="1"/>
      <protection/>
    </xf>
    <xf numFmtId="0" fontId="38" fillId="59" borderId="39" xfId="209" applyFont="1" applyFill="1" applyBorder="1" applyAlignment="1" applyProtection="1">
      <alignment horizontal="left" vertical="center"/>
      <protection/>
    </xf>
    <xf numFmtId="0" fontId="38" fillId="59" borderId="32" xfId="209" applyFont="1" applyFill="1" applyBorder="1" applyAlignment="1" applyProtection="1">
      <alignment horizontal="left" vertical="center"/>
      <protection/>
    </xf>
    <xf numFmtId="0" fontId="101" fillId="59" borderId="39" xfId="209" applyFont="1" applyFill="1" applyBorder="1" applyAlignment="1" applyProtection="1">
      <alignment horizontal="left" vertical="center" wrapText="1"/>
      <protection/>
    </xf>
    <xf numFmtId="0" fontId="101" fillId="59" borderId="32" xfId="209" applyFont="1" applyFill="1" applyBorder="1" applyAlignment="1" applyProtection="1">
      <alignment horizontal="left" vertical="center" wrapText="1"/>
      <protection/>
    </xf>
    <xf numFmtId="0" fontId="29" fillId="59" borderId="94" xfId="0" applyFont="1" applyFill="1" applyBorder="1" applyAlignment="1" applyProtection="1">
      <alignment horizontal="center" vertical="center" wrapText="1"/>
      <protection/>
    </xf>
    <xf numFmtId="0" fontId="29" fillId="59" borderId="55" xfId="0" applyFont="1" applyFill="1" applyBorder="1" applyAlignment="1" applyProtection="1">
      <alignment horizontal="center" vertical="center" wrapText="1"/>
      <protection/>
    </xf>
    <xf numFmtId="0" fontId="29" fillId="59" borderId="92" xfId="0" applyFont="1" applyFill="1" applyBorder="1" applyAlignment="1" applyProtection="1">
      <alignment horizontal="center" vertical="center"/>
      <protection/>
    </xf>
    <xf numFmtId="0" fontId="29" fillId="59" borderId="82" xfId="0" applyFont="1" applyFill="1" applyBorder="1" applyAlignment="1" applyProtection="1">
      <alignment horizontal="center" vertical="center"/>
      <protection/>
    </xf>
    <xf numFmtId="0" fontId="29" fillId="59" borderId="93" xfId="0" applyFont="1" applyFill="1" applyBorder="1" applyAlignment="1" applyProtection="1">
      <alignment horizontal="center" vertical="center"/>
      <protection/>
    </xf>
    <xf numFmtId="0" fontId="29" fillId="59" borderId="64" xfId="0" applyFont="1" applyFill="1" applyBorder="1" applyAlignment="1" applyProtection="1">
      <alignment horizontal="center" vertical="center"/>
      <protection/>
    </xf>
    <xf numFmtId="0" fontId="29" fillId="59" borderId="95" xfId="0" applyFont="1" applyFill="1" applyBorder="1" applyAlignment="1" applyProtection="1">
      <alignment horizontal="center" vertical="center"/>
      <protection/>
    </xf>
    <xf numFmtId="0" fontId="29" fillId="59" borderId="35" xfId="0" applyFont="1" applyFill="1" applyBorder="1" applyAlignment="1" applyProtection="1">
      <alignment horizontal="center" vertical="center"/>
      <protection/>
    </xf>
    <xf numFmtId="0" fontId="29" fillId="59" borderId="39" xfId="0" applyFont="1" applyFill="1" applyBorder="1" applyAlignment="1" applyProtection="1">
      <alignment horizontal="center" vertical="center"/>
      <protection/>
    </xf>
    <xf numFmtId="0" fontId="102" fillId="59" borderId="39" xfId="0" applyFont="1" applyFill="1" applyBorder="1" applyAlignment="1" applyProtection="1">
      <alignment horizontal="center" vertical="center"/>
      <protection/>
    </xf>
    <xf numFmtId="0" fontId="31" fillId="59" borderId="39" xfId="0" applyFont="1" applyFill="1" applyBorder="1" applyAlignment="1" applyProtection="1">
      <alignment horizontal="center" vertical="center"/>
      <protection/>
    </xf>
    <xf numFmtId="0" fontId="29" fillId="59" borderId="45" xfId="0" applyFont="1" applyFill="1" applyBorder="1" applyAlignment="1" applyProtection="1">
      <alignment horizontal="center" vertical="center"/>
      <protection/>
    </xf>
    <xf numFmtId="0" fontId="29" fillId="59" borderId="96" xfId="0" applyFont="1" applyFill="1" applyBorder="1" applyAlignment="1" applyProtection="1">
      <alignment horizontal="center" vertical="center"/>
      <protection/>
    </xf>
    <xf numFmtId="0" fontId="102" fillId="59" borderId="39" xfId="0" applyFont="1" applyFill="1" applyBorder="1" applyAlignment="1" applyProtection="1">
      <alignment horizontal="center" vertical="center" wrapText="1"/>
      <protection/>
    </xf>
    <xf numFmtId="0" fontId="31" fillId="59" borderId="33" xfId="0" applyFont="1" applyFill="1" applyBorder="1" applyAlignment="1" applyProtection="1">
      <alignment horizontal="center" vertical="center"/>
      <protection/>
    </xf>
    <xf numFmtId="0" fontId="31" fillId="59" borderId="52" xfId="0" applyFont="1" applyFill="1" applyBorder="1" applyAlignment="1" applyProtection="1">
      <alignment horizontal="center" vertical="center"/>
      <protection/>
    </xf>
    <xf numFmtId="0" fontId="29" fillId="59" borderId="97" xfId="183" applyFont="1" applyFill="1" applyBorder="1" applyAlignment="1" applyProtection="1">
      <alignment horizontal="center" vertical="center" wrapText="1"/>
      <protection/>
    </xf>
    <xf numFmtId="0" fontId="29" fillId="59" borderId="98" xfId="183" applyFont="1" applyFill="1" applyBorder="1" applyAlignment="1" applyProtection="1">
      <alignment horizontal="center" vertical="center" wrapText="1"/>
      <protection/>
    </xf>
    <xf numFmtId="0" fontId="29" fillId="59" borderId="54" xfId="183" applyFont="1" applyFill="1" applyBorder="1" applyAlignment="1" applyProtection="1">
      <alignment horizontal="center" vertical="center" wrapText="1"/>
      <protection/>
    </xf>
    <xf numFmtId="0" fontId="29" fillId="59" borderId="92" xfId="183" applyFont="1" applyFill="1" applyBorder="1" applyAlignment="1" applyProtection="1">
      <alignment horizontal="center" vertical="center" wrapText="1"/>
      <protection/>
    </xf>
    <xf numFmtId="0" fontId="29" fillId="59" borderId="82" xfId="183" applyFont="1" applyFill="1" applyBorder="1" applyAlignment="1" applyProtection="1">
      <alignment horizontal="center" vertical="center" wrapText="1"/>
      <protection/>
    </xf>
    <xf numFmtId="0" fontId="29" fillId="59" borderId="93" xfId="183" applyFont="1" applyFill="1" applyBorder="1" applyAlignment="1" applyProtection="1">
      <alignment horizontal="center" vertical="center" wrapText="1"/>
      <protection/>
    </xf>
    <xf numFmtId="0" fontId="29" fillId="59" borderId="64" xfId="183" applyFont="1" applyFill="1" applyBorder="1" applyAlignment="1" applyProtection="1">
      <alignment horizontal="center" vertical="center" wrapText="1"/>
      <protection/>
    </xf>
    <xf numFmtId="0" fontId="29" fillId="59" borderId="95" xfId="183" applyFont="1" applyFill="1" applyBorder="1" applyAlignment="1" applyProtection="1">
      <alignment horizontal="center" vertical="center" wrapText="1"/>
      <protection/>
    </xf>
    <xf numFmtId="0" fontId="29" fillId="59" borderId="96" xfId="183" applyFont="1" applyFill="1" applyBorder="1" applyAlignment="1" applyProtection="1">
      <alignment horizontal="center" vertical="center" wrapText="1"/>
      <protection/>
    </xf>
    <xf numFmtId="0" fontId="29" fillId="59" borderId="35" xfId="183" applyFont="1" applyFill="1" applyBorder="1" applyAlignment="1" applyProtection="1">
      <alignment horizontal="center" vertical="center" wrapText="1"/>
      <protection/>
    </xf>
    <xf numFmtId="0" fontId="102" fillId="59" borderId="39" xfId="183" applyFont="1" applyFill="1" applyBorder="1" applyAlignment="1" applyProtection="1">
      <alignment horizontal="center" vertical="center" wrapText="1"/>
      <protection/>
    </xf>
    <xf numFmtId="0" fontId="38" fillId="59" borderId="41" xfId="183" applyFont="1" applyFill="1" applyBorder="1" applyAlignment="1" applyProtection="1">
      <alignment horizontal="center" vertical="center" wrapText="1"/>
      <protection/>
    </xf>
    <xf numFmtId="0" fontId="38" fillId="59" borderId="40" xfId="183" applyFont="1" applyFill="1" applyBorder="1" applyAlignment="1" applyProtection="1">
      <alignment horizontal="center" vertical="center" wrapText="1"/>
      <protection/>
    </xf>
    <xf numFmtId="0" fontId="29" fillId="59" borderId="45" xfId="183" applyFont="1" applyFill="1" applyBorder="1" applyAlignment="1" applyProtection="1">
      <alignment horizontal="center" vertical="center" wrapText="1"/>
      <protection/>
    </xf>
    <xf numFmtId="0" fontId="38" fillId="59" borderId="33" xfId="183" applyFont="1" applyFill="1" applyBorder="1" applyAlignment="1" applyProtection="1">
      <alignment horizontal="center" vertical="center" wrapText="1"/>
      <protection/>
    </xf>
    <xf numFmtId="0" fontId="38" fillId="59" borderId="52" xfId="183" applyFont="1" applyFill="1" applyBorder="1" applyAlignment="1" applyProtection="1">
      <alignment horizontal="center" vertical="center" wrapText="1"/>
      <protection/>
    </xf>
    <xf numFmtId="0" fontId="36" fillId="0" borderId="0" xfId="209" applyFont="1" applyBorder="1" applyAlignment="1" applyProtection="1">
      <alignment horizontal="left"/>
      <protection/>
    </xf>
    <xf numFmtId="0" fontId="29" fillId="59" borderId="92" xfId="209" applyFont="1" applyFill="1" applyBorder="1" applyAlignment="1" applyProtection="1">
      <alignment horizontal="center" vertical="center" wrapText="1"/>
      <protection/>
    </xf>
    <xf numFmtId="0" fontId="29" fillId="59" borderId="82" xfId="209" applyFont="1" applyFill="1" applyBorder="1" applyAlignment="1" applyProtection="1">
      <alignment horizontal="center" vertical="center" wrapText="1"/>
      <protection/>
    </xf>
    <xf numFmtId="0" fontId="29" fillId="59" borderId="93" xfId="209" applyFont="1" applyFill="1" applyBorder="1" applyAlignment="1" applyProtection="1">
      <alignment horizontal="center" vertical="center" wrapText="1"/>
      <protection/>
    </xf>
    <xf numFmtId="0" fontId="29" fillId="59" borderId="81" xfId="209" applyFont="1" applyFill="1" applyBorder="1" applyAlignment="1" applyProtection="1">
      <alignment horizontal="center" vertical="center" wrapText="1"/>
      <protection/>
    </xf>
    <xf numFmtId="0" fontId="29" fillId="59" borderId="83" xfId="209" applyFont="1" applyFill="1" applyBorder="1" applyAlignment="1" applyProtection="1">
      <alignment horizontal="center" vertical="center" wrapText="1"/>
      <protection/>
    </xf>
    <xf numFmtId="0" fontId="29" fillId="59" borderId="35" xfId="209" applyFont="1" applyFill="1" applyBorder="1" applyAlignment="1" applyProtection="1">
      <alignment horizontal="center" vertical="center" wrapText="1"/>
      <protection/>
    </xf>
    <xf numFmtId="0" fontId="29" fillId="59" borderId="39" xfId="209" applyFont="1" applyFill="1" applyBorder="1" applyAlignment="1" applyProtection="1">
      <alignment horizontal="center" vertical="center" wrapText="1"/>
      <protection/>
    </xf>
    <xf numFmtId="0" fontId="29" fillId="59" borderId="96" xfId="209" applyFont="1" applyFill="1" applyBorder="1" applyAlignment="1" applyProtection="1">
      <alignment horizontal="center" vertical="center" wrapText="1"/>
      <protection/>
    </xf>
    <xf numFmtId="0" fontId="29" fillId="59" borderId="50" xfId="209" applyFont="1" applyFill="1" applyBorder="1" applyAlignment="1" applyProtection="1">
      <alignment horizontal="center" vertical="center" wrapText="1"/>
      <protection/>
    </xf>
    <xf numFmtId="0" fontId="29" fillId="59" borderId="32" xfId="209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left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9" fillId="48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9" fillId="0" borderId="27" xfId="0" applyFont="1" applyFill="1" applyBorder="1" applyAlignment="1">
      <alignment horizontal="left" vertical="top" wrapText="1"/>
    </xf>
    <xf numFmtId="49" fontId="28" fillId="0" borderId="0" xfId="208" applyNumberFormat="1" applyFont="1" applyFill="1" applyBorder="1" applyAlignment="1">
      <alignment horizontal="left"/>
      <protection/>
    </xf>
    <xf numFmtId="0" fontId="40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33" fillId="0" borderId="0" xfId="213" applyFont="1" applyBorder="1" applyAlignment="1">
      <alignment horizontal="left" vertical="center" wrapText="1"/>
      <protection/>
    </xf>
    <xf numFmtId="0" fontId="3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174" fontId="3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40" fillId="0" borderId="0" xfId="0" applyFont="1" applyAlignment="1">
      <alignment/>
    </xf>
  </cellXfs>
  <cellStyles count="218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urrency" xfId="150"/>
    <cellStyle name="Currency [0]" xfId="151"/>
    <cellStyle name="Emphasis 1" xfId="152"/>
    <cellStyle name="Emphasis 2" xfId="153"/>
    <cellStyle name="Emphasis 3" xfId="154"/>
    <cellStyle name="Excel_BuiltIn_Good 1" xfId="155"/>
    <cellStyle name="Excel_BuiltIn_Neutral 1" xfId="156"/>
    <cellStyle name="Explanatory Text" xfId="157"/>
    <cellStyle name="Explanatory Text 2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 2" xfId="169"/>
    <cellStyle name="Input" xfId="170"/>
    <cellStyle name="Input 2" xfId="171"/>
    <cellStyle name="Linked Cell" xfId="172"/>
    <cellStyle name="Linked Cell 2" xfId="173"/>
    <cellStyle name="Linked Cell 2 2" xfId="174"/>
    <cellStyle name="Linked Cell 2 3" xfId="175"/>
    <cellStyle name="Linked Cell 3" xfId="176"/>
    <cellStyle name="Neutral" xfId="177"/>
    <cellStyle name="Neutral 2" xfId="178"/>
    <cellStyle name="Normal 10" xfId="179"/>
    <cellStyle name="Normal 11" xfId="180"/>
    <cellStyle name="Normal 12" xfId="181"/>
    <cellStyle name="Normal 13" xfId="182"/>
    <cellStyle name="Normal 2" xfId="183"/>
    <cellStyle name="Normal 2 2" xfId="184"/>
    <cellStyle name="Normal 2 2 2" xfId="185"/>
    <cellStyle name="Normal 2 3" xfId="186"/>
    <cellStyle name="Normal 2 4" xfId="187"/>
    <cellStyle name="Normal 3" xfId="188"/>
    <cellStyle name="Normal 3 2" xfId="189"/>
    <cellStyle name="Normal 3 2 2" xfId="190"/>
    <cellStyle name="Normal 3 3" xfId="191"/>
    <cellStyle name="Normal 3 4" xfId="192"/>
    <cellStyle name="Normal 4" xfId="193"/>
    <cellStyle name="Normal 4 2" xfId="194"/>
    <cellStyle name="Normal 5" xfId="195"/>
    <cellStyle name="Normal 5 2" xfId="196"/>
    <cellStyle name="Normal 6" xfId="197"/>
    <cellStyle name="Normal 7" xfId="198"/>
    <cellStyle name="Normal 7 2" xfId="199"/>
    <cellStyle name="Normal 8" xfId="200"/>
    <cellStyle name="Normal 9" xfId="201"/>
    <cellStyle name="Normal_BOLNICE" xfId="202"/>
    <cellStyle name="Normál_Izvrsenje-PLAN2011" xfId="203"/>
    <cellStyle name="Normal_normativ kadra _ tabel_1 2" xfId="204"/>
    <cellStyle name="Normal_Normativi_Stampanje" xfId="205"/>
    <cellStyle name="Normal_Sheet1" xfId="206"/>
    <cellStyle name="Normal_Starosne grupe 2007" xfId="207"/>
    <cellStyle name="Normal_TAB DZ 1-10" xfId="208"/>
    <cellStyle name="Normal_TAB DZ 1-10 (1) 2 2" xfId="209"/>
    <cellStyle name="Normal_TAB DZ 1-10 (1) 2_FINAL_ plansko izvestajne tabele za domove zdravlja -za 2011." xfId="210"/>
    <cellStyle name="Normal_TAB DZ 1-10 (1)_FINAL_ plansko izvestajne tabele za domove zdravlja -za 2011." xfId="211"/>
    <cellStyle name="Normal_TAB DZ 1-10_TAB DZ 2009" xfId="212"/>
    <cellStyle name="Normal_TAB DZ 11-20" xfId="213"/>
    <cellStyle name="Normal_TAB DZ 2009" xfId="214"/>
    <cellStyle name="Note" xfId="215"/>
    <cellStyle name="Note 2" xfId="216"/>
    <cellStyle name="Note 2 2" xfId="217"/>
    <cellStyle name="Note 2 3" xfId="218"/>
    <cellStyle name="Note 3" xfId="219"/>
    <cellStyle name="Output" xfId="220"/>
    <cellStyle name="Output 2" xfId="221"/>
    <cellStyle name="Percent" xfId="222"/>
    <cellStyle name="Sheet Title" xfId="223"/>
    <cellStyle name="Student Information" xfId="224"/>
    <cellStyle name="Student Information - user entered" xfId="225"/>
    <cellStyle name="Title" xfId="226"/>
    <cellStyle name="Title 2" xfId="227"/>
    <cellStyle name="Total" xfId="228"/>
    <cellStyle name="Total 2" xfId="229"/>
    <cellStyle name="Warning Text" xfId="230"/>
    <cellStyle name="Warning Text 2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M33" sqref="M33:M34"/>
    </sheetView>
  </sheetViews>
  <sheetFormatPr defaultColWidth="9.140625" defaultRowHeight="12.75" customHeight="1"/>
  <sheetData>
    <row r="1" spans="1:9" ht="20.25" customHeight="1">
      <c r="A1" s="733"/>
      <c r="B1" s="733"/>
      <c r="C1" s="733"/>
      <c r="D1" s="733"/>
      <c r="E1" s="733"/>
      <c r="F1" s="733"/>
      <c r="G1" s="733"/>
      <c r="H1" s="733"/>
      <c r="I1" s="733"/>
    </row>
    <row r="2" spans="1:9" ht="20.25" customHeight="1">
      <c r="A2" s="733"/>
      <c r="B2" s="733"/>
      <c r="C2" s="733"/>
      <c r="D2" s="733"/>
      <c r="E2" s="733"/>
      <c r="F2" s="733"/>
      <c r="G2" s="733"/>
      <c r="H2" s="733"/>
      <c r="I2" s="733"/>
    </row>
    <row r="3" ht="15.75" customHeight="1">
      <c r="A3" s="1"/>
    </row>
    <row r="4" ht="15.75" customHeight="1">
      <c r="A4" s="1"/>
    </row>
    <row r="5" ht="15.75" customHeight="1">
      <c r="A5" s="1"/>
    </row>
    <row r="6" ht="15.75" customHeight="1">
      <c r="A6" s="1"/>
    </row>
    <row r="8" ht="15.75" customHeight="1">
      <c r="A8" s="1"/>
    </row>
    <row r="9" ht="15.75" customHeight="1">
      <c r="A9" s="1"/>
    </row>
    <row r="10" ht="15.75" customHeight="1">
      <c r="A10" s="1"/>
    </row>
    <row r="11" ht="15.75" customHeight="1">
      <c r="A11" s="1"/>
    </row>
    <row r="12" ht="15.75" customHeight="1">
      <c r="A12" s="1"/>
    </row>
    <row r="13" ht="15.75" customHeight="1">
      <c r="A13" s="1"/>
    </row>
    <row r="14" ht="15.75" customHeight="1">
      <c r="A14" s="1"/>
    </row>
    <row r="15" ht="15.75" customHeight="1">
      <c r="A15" s="1"/>
    </row>
    <row r="16" ht="15.75" customHeight="1">
      <c r="A16" s="1"/>
    </row>
    <row r="17" spans="1:9" ht="25.5" customHeight="1">
      <c r="A17" s="734" t="s">
        <v>1054</v>
      </c>
      <c r="B17" s="734"/>
      <c r="C17" s="734"/>
      <c r="D17" s="734"/>
      <c r="E17" s="734"/>
      <c r="F17" s="734"/>
      <c r="G17" s="734"/>
      <c r="H17" s="734"/>
      <c r="I17" s="734"/>
    </row>
    <row r="18" spans="1:9" ht="25.5" customHeight="1">
      <c r="A18" s="735" t="s">
        <v>1042</v>
      </c>
      <c r="B18" s="735"/>
      <c r="C18" s="735"/>
      <c r="D18" s="735"/>
      <c r="E18" s="735"/>
      <c r="F18" s="735"/>
      <c r="G18" s="735"/>
      <c r="H18" s="735"/>
      <c r="I18" s="735"/>
    </row>
    <row r="19" spans="1:9" ht="25.5" customHeight="1">
      <c r="A19" s="736"/>
      <c r="B19" s="736"/>
      <c r="C19" s="736"/>
      <c r="D19" s="736"/>
      <c r="E19" s="736"/>
      <c r="F19" s="736"/>
      <c r="G19" s="736"/>
      <c r="H19" s="736"/>
      <c r="I19" s="736"/>
    </row>
    <row r="20" spans="1:9" s="2" customFormat="1" ht="25.5" customHeight="1">
      <c r="A20" s="737" t="s">
        <v>0</v>
      </c>
      <c r="B20" s="737"/>
      <c r="C20" s="737"/>
      <c r="D20" s="737"/>
      <c r="E20" s="737"/>
      <c r="F20" s="737"/>
      <c r="G20" s="737"/>
      <c r="H20" s="737"/>
      <c r="I20" s="737"/>
    </row>
    <row r="21" spans="1:9" ht="15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customHeight="1">
      <c r="A24" s="3"/>
      <c r="B24" s="1"/>
      <c r="C24" s="1"/>
      <c r="D24" s="1"/>
      <c r="E24" s="1"/>
      <c r="F24" s="1"/>
      <c r="G24" s="1"/>
      <c r="H24" s="1"/>
      <c r="I24" s="1"/>
    </row>
    <row r="25" spans="1:9" ht="15.75" customHeight="1">
      <c r="A25" s="731"/>
      <c r="B25" s="731"/>
      <c r="C25" s="731"/>
      <c r="D25" s="731"/>
      <c r="E25" s="731"/>
      <c r="F25" s="731"/>
      <c r="G25" s="731"/>
      <c r="H25" s="731"/>
      <c r="I25" s="731"/>
    </row>
    <row r="26" spans="1:9" ht="15.75" customHeight="1">
      <c r="A26" s="731"/>
      <c r="B26" s="731"/>
      <c r="C26" s="731"/>
      <c r="D26" s="731"/>
      <c r="E26" s="731"/>
      <c r="F26" s="731"/>
      <c r="G26" s="731"/>
      <c r="H26" s="731"/>
      <c r="I26" s="731"/>
    </row>
    <row r="27" ht="15.75" customHeight="1">
      <c r="A27" s="4"/>
    </row>
    <row r="28" ht="15.75" customHeight="1">
      <c r="A28" s="4"/>
    </row>
    <row r="29" ht="15.75" customHeight="1">
      <c r="A29" s="4"/>
    </row>
    <row r="30" spans="1:9" ht="15.75" customHeight="1">
      <c r="A30" s="4"/>
      <c r="B30" s="5"/>
      <c r="C30" s="5"/>
      <c r="D30" s="5"/>
      <c r="E30" s="5"/>
      <c r="F30" s="5"/>
      <c r="G30" s="5"/>
      <c r="H30" s="5"/>
      <c r="I30" s="5"/>
    </row>
    <row r="31" spans="1:9" ht="15.75" customHeight="1">
      <c r="A31" s="4"/>
      <c r="B31" s="5"/>
      <c r="C31" s="5"/>
      <c r="D31" s="5"/>
      <c r="E31" s="5"/>
      <c r="F31" s="5"/>
      <c r="G31" s="5"/>
      <c r="H31" s="5"/>
      <c r="I31" s="5"/>
    </row>
    <row r="32" spans="1:9" ht="15.75" customHeight="1">
      <c r="A32" s="4"/>
      <c r="B32" s="5"/>
      <c r="C32" s="5"/>
      <c r="D32" s="5"/>
      <c r="E32" s="5"/>
      <c r="F32" s="5"/>
      <c r="G32" s="5"/>
      <c r="H32" s="5"/>
      <c r="I32" s="5"/>
    </row>
    <row r="33" spans="2:9" ht="12.75" customHeight="1">
      <c r="B33" s="5"/>
      <c r="C33" s="5"/>
      <c r="D33" s="5"/>
      <c r="E33" s="5"/>
      <c r="F33" s="5"/>
      <c r="G33" s="5"/>
      <c r="H33" s="5"/>
      <c r="I33" s="5"/>
    </row>
    <row r="34" spans="2:9" ht="12.75" customHeight="1">
      <c r="B34" s="5"/>
      <c r="C34" s="5"/>
      <c r="D34" s="5"/>
      <c r="E34" s="5"/>
      <c r="F34" s="5"/>
      <c r="G34" s="5"/>
      <c r="H34" s="5"/>
      <c r="I34" s="5"/>
    </row>
    <row r="35" spans="1:9" ht="15.75" customHeight="1">
      <c r="A35" s="3"/>
      <c r="B35" s="5"/>
      <c r="C35" s="5"/>
      <c r="D35" s="5"/>
      <c r="E35" s="5"/>
      <c r="F35" s="5"/>
      <c r="G35" s="5"/>
      <c r="H35" s="5"/>
      <c r="I35" s="5"/>
    </row>
    <row r="36" spans="1:9" ht="15.75" customHeight="1">
      <c r="A36" s="4"/>
      <c r="B36" s="5"/>
      <c r="C36" s="5"/>
      <c r="D36" s="5"/>
      <c r="E36" s="5"/>
      <c r="F36" s="5"/>
      <c r="G36" s="5"/>
      <c r="H36" s="5"/>
      <c r="I36" s="5"/>
    </row>
    <row r="37" spans="1:9" ht="15.75" customHeight="1">
      <c r="A37" s="4"/>
      <c r="B37" s="5"/>
      <c r="C37" s="5"/>
      <c r="D37" s="5"/>
      <c r="E37" s="5"/>
      <c r="F37" s="5"/>
      <c r="G37" s="5"/>
      <c r="H37" s="5"/>
      <c r="I37" s="5"/>
    </row>
    <row r="38" spans="1:9" ht="15.75" customHeight="1">
      <c r="A38" s="4"/>
      <c r="B38" s="5"/>
      <c r="C38" s="5"/>
      <c r="D38" s="5"/>
      <c r="E38" s="5"/>
      <c r="F38" s="5"/>
      <c r="G38" s="5"/>
      <c r="H38" s="5"/>
      <c r="I38" s="5"/>
    </row>
    <row r="39" spans="1:10" ht="15.75" customHeight="1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9" ht="15.75" customHeight="1">
      <c r="A40" s="4"/>
      <c r="B40" s="5"/>
      <c r="C40" s="5"/>
      <c r="D40" s="5"/>
      <c r="E40" s="5"/>
      <c r="F40" s="5"/>
      <c r="G40" s="5"/>
      <c r="H40" s="5"/>
      <c r="I40" s="5"/>
    </row>
    <row r="43" spans="1:9" s="2" customFormat="1" ht="12.75" customHeight="1">
      <c r="A43" s="732" t="s">
        <v>1057</v>
      </c>
      <c r="B43" s="732"/>
      <c r="C43" s="732"/>
      <c r="D43" s="732"/>
      <c r="E43" s="732"/>
      <c r="F43" s="732"/>
      <c r="G43" s="732"/>
      <c r="H43" s="732"/>
      <c r="I43" s="732"/>
    </row>
  </sheetData>
  <sheetProtection selectLockedCells="1" selectUnlockedCells="1"/>
  <mergeCells count="8">
    <mergeCell ref="A25:I26"/>
    <mergeCell ref="A43:I43"/>
    <mergeCell ref="A1:I1"/>
    <mergeCell ref="A2:I2"/>
    <mergeCell ref="A17:I17"/>
    <mergeCell ref="A18:I18"/>
    <mergeCell ref="A19:I19"/>
    <mergeCell ref="A20:I20"/>
  </mergeCells>
  <printOptions/>
  <pageMargins left="0.7" right="0.7" top="0.75" bottom="0.75" header="0.5118055555555555" footer="0.5118055555555555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I19" sqref="I19"/>
    </sheetView>
  </sheetViews>
  <sheetFormatPr defaultColWidth="9.140625" defaultRowHeight="12.75" customHeight="1"/>
  <cols>
    <col min="1" max="1" width="8.00390625" style="61" customWidth="1"/>
    <col min="2" max="2" width="7.7109375" style="112" customWidth="1"/>
    <col min="3" max="3" width="45.28125" style="61" customWidth="1"/>
    <col min="4" max="4" width="6.8515625" style="61" customWidth="1"/>
    <col min="5" max="5" width="8.8515625" style="61" customWidth="1"/>
    <col min="6" max="6" width="7.140625" style="61" customWidth="1"/>
    <col min="7" max="16384" width="9.140625" style="61" customWidth="1"/>
  </cols>
  <sheetData>
    <row r="1" spans="1:7" ht="13.5" customHeight="1">
      <c r="A1" s="113" t="s">
        <v>218</v>
      </c>
      <c r="B1" s="114"/>
      <c r="C1" s="115"/>
      <c r="D1" s="630" t="s">
        <v>73</v>
      </c>
      <c r="E1" s="631"/>
      <c r="F1" s="631"/>
      <c r="G1" s="631"/>
    </row>
    <row r="2" spans="1:5" ht="12.75" customHeight="1">
      <c r="A2" s="116"/>
      <c r="B2" s="117"/>
      <c r="C2" s="118"/>
      <c r="E2" s="67" t="s">
        <v>219</v>
      </c>
    </row>
    <row r="3" spans="1:6" ht="30.7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1040</v>
      </c>
      <c r="F3" s="68" t="s">
        <v>151</v>
      </c>
    </row>
    <row r="4" spans="1:6" ht="15.75" customHeight="1">
      <c r="A4" s="90"/>
      <c r="B4" s="91"/>
      <c r="C4" s="74" t="s">
        <v>220</v>
      </c>
      <c r="D4" s="75">
        <f>D5</f>
        <v>0</v>
      </c>
      <c r="E4" s="75">
        <f>E5</f>
        <v>0</v>
      </c>
      <c r="F4" s="76"/>
    </row>
    <row r="5" spans="1:6" ht="15.75" customHeight="1">
      <c r="A5" s="77">
        <v>1100049</v>
      </c>
      <c r="B5" s="119"/>
      <c r="C5" s="78" t="s">
        <v>162</v>
      </c>
      <c r="D5" s="87"/>
      <c r="E5" s="87"/>
      <c r="F5" s="76"/>
    </row>
    <row r="6" spans="1:6" ht="15.75" customHeight="1">
      <c r="A6" s="90"/>
      <c r="B6" s="91"/>
      <c r="C6" s="74" t="s">
        <v>221</v>
      </c>
      <c r="D6" s="75">
        <f>D7+D8+D9</f>
        <v>870</v>
      </c>
      <c r="E6" s="75">
        <f>E7+E8+E9</f>
        <v>733</v>
      </c>
      <c r="F6" s="76">
        <f aca="true" t="shared" si="0" ref="F6:F18">+E6*100/D6</f>
        <v>84.25287356321839</v>
      </c>
    </row>
    <row r="7" spans="1:6" ht="15.75" customHeight="1">
      <c r="A7" s="77">
        <v>1900026</v>
      </c>
      <c r="B7" s="69"/>
      <c r="C7" s="78" t="s">
        <v>222</v>
      </c>
      <c r="D7" s="87">
        <v>860</v>
      </c>
      <c r="E7" s="87">
        <v>702</v>
      </c>
      <c r="F7" s="76">
        <f t="shared" si="0"/>
        <v>81.62790697674419</v>
      </c>
    </row>
    <row r="8" spans="1:6" ht="15.75" customHeight="1">
      <c r="A8" s="77">
        <v>1900034</v>
      </c>
      <c r="B8" s="69"/>
      <c r="C8" s="78" t="s">
        <v>223</v>
      </c>
      <c r="D8" s="87">
        <v>10</v>
      </c>
      <c r="E8" s="87">
        <v>31</v>
      </c>
      <c r="F8" s="76">
        <f t="shared" si="0"/>
        <v>310</v>
      </c>
    </row>
    <row r="9" spans="1:6" ht="15.75" customHeight="1">
      <c r="A9" s="77">
        <v>1900042</v>
      </c>
      <c r="B9" s="69"/>
      <c r="C9" s="78" t="s">
        <v>224</v>
      </c>
      <c r="D9" s="87"/>
      <c r="E9" s="87"/>
      <c r="F9" s="76"/>
    </row>
    <row r="10" spans="1:6" ht="15.75" customHeight="1">
      <c r="A10" s="90"/>
      <c r="B10" s="91"/>
      <c r="C10" s="74" t="s">
        <v>225</v>
      </c>
      <c r="D10" s="75">
        <f>D11+D15</f>
        <v>7550</v>
      </c>
      <c r="E10" s="75">
        <f>E11+E15</f>
        <v>7716</v>
      </c>
      <c r="F10" s="76">
        <f t="shared" si="0"/>
        <v>102.19867549668874</v>
      </c>
    </row>
    <row r="11" spans="1:6" ht="15.75" customHeight="1">
      <c r="A11" s="84">
        <v>1700038</v>
      </c>
      <c r="B11" s="83"/>
      <c r="C11" s="85" t="s">
        <v>226</v>
      </c>
      <c r="D11" s="120">
        <f>D12+D13+D14</f>
        <v>850</v>
      </c>
      <c r="E11" s="120">
        <v>863</v>
      </c>
      <c r="F11" s="76">
        <f t="shared" si="0"/>
        <v>101.52941176470588</v>
      </c>
    </row>
    <row r="12" spans="1:6" ht="29.25" customHeight="1">
      <c r="A12" s="77">
        <v>1700038</v>
      </c>
      <c r="B12" s="69"/>
      <c r="C12" s="78" t="s">
        <v>227</v>
      </c>
      <c r="D12" s="87">
        <v>850</v>
      </c>
      <c r="E12" s="87">
        <v>862</v>
      </c>
      <c r="F12" s="76">
        <f t="shared" si="0"/>
        <v>101.41176470588235</v>
      </c>
    </row>
    <row r="13" spans="1:6" ht="28.5" customHeight="1">
      <c r="A13" s="77">
        <v>1700038</v>
      </c>
      <c r="B13" s="69"/>
      <c r="C13" s="78" t="s">
        <v>228</v>
      </c>
      <c r="D13" s="87"/>
      <c r="E13" s="87"/>
      <c r="F13" s="76"/>
    </row>
    <row r="14" spans="1:6" ht="29.25" customHeight="1">
      <c r="A14" s="77">
        <v>1700038</v>
      </c>
      <c r="B14" s="69"/>
      <c r="C14" s="78" t="s">
        <v>229</v>
      </c>
      <c r="D14" s="87"/>
      <c r="E14" s="87"/>
      <c r="F14" s="76"/>
    </row>
    <row r="15" spans="1:6" ht="20.25" customHeight="1">
      <c r="A15" s="77">
        <v>1700053</v>
      </c>
      <c r="B15" s="69"/>
      <c r="C15" s="78" t="s">
        <v>230</v>
      </c>
      <c r="D15" s="87">
        <v>6700</v>
      </c>
      <c r="E15" s="87">
        <v>6853</v>
      </c>
      <c r="F15" s="76">
        <f t="shared" si="0"/>
        <v>102.28358208955224</v>
      </c>
    </row>
    <row r="16" spans="1:6" ht="15.75" customHeight="1">
      <c r="A16" s="90"/>
      <c r="B16" s="91"/>
      <c r="C16" s="74" t="s">
        <v>231</v>
      </c>
      <c r="D16" s="75">
        <v>114</v>
      </c>
      <c r="E16" s="75">
        <v>143</v>
      </c>
      <c r="F16" s="76">
        <f t="shared" si="0"/>
        <v>125.43859649122807</v>
      </c>
    </row>
    <row r="17" spans="1:6" ht="51" customHeight="1">
      <c r="A17" s="77">
        <v>1000215</v>
      </c>
      <c r="B17" s="83" t="s">
        <v>232</v>
      </c>
      <c r="C17" s="78" t="s">
        <v>199</v>
      </c>
      <c r="D17" s="87">
        <v>100</v>
      </c>
      <c r="E17" s="87">
        <v>123</v>
      </c>
      <c r="F17" s="76">
        <f t="shared" si="0"/>
        <v>123</v>
      </c>
    </row>
    <row r="18" spans="1:6" ht="15.75" customHeight="1">
      <c r="A18" s="84">
        <v>1000207</v>
      </c>
      <c r="B18" s="121"/>
      <c r="C18" s="85" t="s">
        <v>200</v>
      </c>
      <c r="D18" s="120">
        <v>14</v>
      </c>
      <c r="E18" s="120">
        <v>20</v>
      </c>
      <c r="F18" s="76">
        <f t="shared" si="0"/>
        <v>142.85714285714286</v>
      </c>
    </row>
    <row r="19" spans="1:6" ht="15.75" customHeight="1">
      <c r="A19" s="77">
        <v>1000207</v>
      </c>
      <c r="B19" s="83" t="s">
        <v>201</v>
      </c>
      <c r="C19" s="78" t="s">
        <v>202</v>
      </c>
      <c r="D19" s="87">
        <v>0</v>
      </c>
      <c r="E19" s="87">
        <v>0</v>
      </c>
      <c r="F19" s="76"/>
    </row>
    <row r="20" spans="1:6" ht="15.75" customHeight="1">
      <c r="A20" s="77">
        <v>1000207</v>
      </c>
      <c r="B20" s="83" t="s">
        <v>201</v>
      </c>
      <c r="C20" s="78" t="s">
        <v>203</v>
      </c>
      <c r="D20" s="87">
        <v>0</v>
      </c>
      <c r="E20" s="87">
        <v>0</v>
      </c>
      <c r="F20" s="76"/>
    </row>
    <row r="21" spans="1:6" ht="15.75" customHeight="1">
      <c r="A21" s="77">
        <v>1000207</v>
      </c>
      <c r="B21" s="83" t="s">
        <v>201</v>
      </c>
      <c r="C21" s="78" t="s">
        <v>204</v>
      </c>
      <c r="D21" s="87">
        <v>0</v>
      </c>
      <c r="E21" s="87">
        <v>0</v>
      </c>
      <c r="F21" s="76"/>
    </row>
    <row r="22" spans="1:6" ht="15.75" customHeight="1">
      <c r="A22" s="77">
        <v>1000207</v>
      </c>
      <c r="B22" s="83" t="s">
        <v>201</v>
      </c>
      <c r="C22" s="78" t="s">
        <v>205</v>
      </c>
      <c r="D22" s="87">
        <v>0</v>
      </c>
      <c r="E22" s="87">
        <v>0</v>
      </c>
      <c r="F22" s="76"/>
    </row>
    <row r="23" spans="1:6" ht="15.75" customHeight="1">
      <c r="A23" s="77">
        <v>1000207</v>
      </c>
      <c r="B23" s="69" t="s">
        <v>206</v>
      </c>
      <c r="C23" s="78" t="s">
        <v>207</v>
      </c>
      <c r="D23" s="87"/>
      <c r="E23" s="87"/>
      <c r="F23" s="76"/>
    </row>
    <row r="24" spans="1:6" ht="15.75" customHeight="1">
      <c r="A24" s="77">
        <v>1000207</v>
      </c>
      <c r="B24" s="69" t="s">
        <v>208</v>
      </c>
      <c r="C24" s="78" t="s">
        <v>209</v>
      </c>
      <c r="D24" s="87"/>
      <c r="E24" s="87"/>
      <c r="F24" s="76"/>
    </row>
    <row r="25" spans="1:6" ht="15.75" customHeight="1">
      <c r="A25" s="78"/>
      <c r="B25" s="122"/>
      <c r="C25" s="123" t="s">
        <v>233</v>
      </c>
      <c r="D25" s="124"/>
      <c r="E25" s="124"/>
      <c r="F25" s="76"/>
    </row>
    <row r="28" ht="12.75" customHeight="1">
      <c r="C28" s="61" t="s">
        <v>213</v>
      </c>
    </row>
    <row r="29" spans="3:6" ht="12.75" customHeight="1">
      <c r="C29" s="125" t="s">
        <v>214</v>
      </c>
      <c r="D29" s="126">
        <f>D4+D6+D10+D16</f>
        <v>8534</v>
      </c>
      <c r="E29" s="126">
        <f>E4+E6+E10+E16</f>
        <v>8592</v>
      </c>
      <c r="F29" s="127">
        <f>+E29*100/D29</f>
        <v>100.67963440356222</v>
      </c>
    </row>
    <row r="30" spans="3:6" ht="12.75" customHeight="1">
      <c r="C30" s="125" t="s">
        <v>198</v>
      </c>
      <c r="D30" s="126">
        <f>D18</f>
        <v>14</v>
      </c>
      <c r="E30" s="126">
        <f>E18</f>
        <v>20</v>
      </c>
      <c r="F30" s="128">
        <f>+E30*100/D30</f>
        <v>142.85714285714286</v>
      </c>
    </row>
    <row r="31" ht="12.75" customHeight="1">
      <c r="E31" s="129"/>
    </row>
    <row r="32" ht="12.75" customHeight="1">
      <c r="E32" s="129"/>
    </row>
    <row r="33" spans="4:6" ht="12.75" customHeight="1">
      <c r="D33" s="61">
        <f>D29+D30</f>
        <v>8548</v>
      </c>
      <c r="E33" s="129">
        <f>E29+E30</f>
        <v>8612</v>
      </c>
      <c r="F33" s="127">
        <f>+E33*100/D33</f>
        <v>100.74871314927468</v>
      </c>
    </row>
    <row r="34" ht="12.75" customHeight="1">
      <c r="E34" s="129"/>
    </row>
    <row r="35" spans="3:5" ht="12.75" customHeight="1">
      <c r="C35" s="104" t="s">
        <v>234</v>
      </c>
      <c r="D35" s="64">
        <v>0</v>
      </c>
      <c r="E35" s="130">
        <v>0</v>
      </c>
    </row>
    <row r="36" ht="12.75" customHeight="1">
      <c r="E36" s="129"/>
    </row>
    <row r="37" spans="3:6" ht="12.75" customHeight="1">
      <c r="C37" s="131" t="s">
        <v>235</v>
      </c>
      <c r="D37" s="61">
        <f>D33+D35</f>
        <v>8548</v>
      </c>
      <c r="E37" s="61">
        <f>E33+E35</f>
        <v>8612</v>
      </c>
      <c r="F37" s="127">
        <f>+E37*100/D37</f>
        <v>100.74871314927468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3">
      <selection activeCell="I24" sqref="I24"/>
    </sheetView>
  </sheetViews>
  <sheetFormatPr defaultColWidth="9.140625" defaultRowHeight="12.75" customHeight="1"/>
  <cols>
    <col min="3" max="3" width="51.8515625" style="0" customWidth="1"/>
  </cols>
  <sheetData>
    <row r="1" spans="1:5" ht="12.75" customHeight="1">
      <c r="A1" s="62" t="s">
        <v>51</v>
      </c>
      <c r="B1" s="63"/>
      <c r="C1" s="110"/>
      <c r="D1" s="55" t="s">
        <v>73</v>
      </c>
      <c r="E1" s="110"/>
    </row>
    <row r="2" spans="1:5" ht="12.75" customHeight="1">
      <c r="A2" s="65"/>
      <c r="B2" s="66"/>
      <c r="C2" s="110"/>
      <c r="D2" s="110"/>
      <c r="E2" s="67" t="s">
        <v>236</v>
      </c>
    </row>
    <row r="3" spans="1:6" ht="24.7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1040</v>
      </c>
      <c r="F3" s="68" t="s">
        <v>151</v>
      </c>
    </row>
    <row r="4" spans="1:6" ht="12.75" customHeight="1">
      <c r="A4" s="90"/>
      <c r="B4" s="91"/>
      <c r="C4" s="74" t="s">
        <v>152</v>
      </c>
      <c r="D4" s="132">
        <f>D5+D12+D19+D20+D22+D23+D24</f>
        <v>12130</v>
      </c>
      <c r="E4" s="132">
        <f>E5+E12+E19+E20+E22+E23+E24</f>
        <v>11714</v>
      </c>
      <c r="F4" s="76">
        <f>+E4*100/D4</f>
        <v>96.57048639736192</v>
      </c>
    </row>
    <row r="5" spans="1:6" ht="12.75" customHeight="1">
      <c r="A5" s="84" t="s">
        <v>237</v>
      </c>
      <c r="B5" s="83"/>
      <c r="C5" s="133" t="s">
        <v>238</v>
      </c>
      <c r="D5" s="86">
        <v>5290</v>
      </c>
      <c r="E5" s="86">
        <v>4534</v>
      </c>
      <c r="F5" s="76">
        <f>+E5*100/D5</f>
        <v>85.70888468809073</v>
      </c>
    </row>
    <row r="6" spans="1:6" ht="12.75" customHeight="1">
      <c r="A6" s="77">
        <v>1100031</v>
      </c>
      <c r="B6" s="69"/>
      <c r="C6" s="134" t="s">
        <v>239</v>
      </c>
      <c r="D6" s="79"/>
      <c r="E6" s="79"/>
      <c r="F6" s="76"/>
    </row>
    <row r="7" spans="1:6" ht="12.75" customHeight="1">
      <c r="A7" s="77">
        <v>1100031</v>
      </c>
      <c r="B7" s="69"/>
      <c r="C7" s="134" t="s">
        <v>240</v>
      </c>
      <c r="D7" s="79"/>
      <c r="E7" s="79"/>
      <c r="F7" s="76"/>
    </row>
    <row r="8" spans="1:6" ht="12.75" customHeight="1">
      <c r="A8" s="77">
        <v>1100031</v>
      </c>
      <c r="B8" s="69"/>
      <c r="C8" s="134" t="s">
        <v>241</v>
      </c>
      <c r="D8" s="79"/>
      <c r="E8" s="79"/>
      <c r="F8" s="76"/>
    </row>
    <row r="9" spans="1:6" ht="12.75" customHeight="1">
      <c r="A9" s="77">
        <v>1100031</v>
      </c>
      <c r="B9" s="69"/>
      <c r="C9" s="134" t="s">
        <v>242</v>
      </c>
      <c r="D9" s="79"/>
      <c r="E9" s="79"/>
      <c r="F9" s="76"/>
    </row>
    <row r="10" spans="1:6" ht="12.75" customHeight="1">
      <c r="A10" s="77">
        <v>1100031</v>
      </c>
      <c r="B10" s="69"/>
      <c r="C10" s="134" t="s">
        <v>243</v>
      </c>
      <c r="D10" s="79"/>
      <c r="E10" s="79"/>
      <c r="F10" s="76"/>
    </row>
    <row r="11" spans="1:6" ht="12.75" customHeight="1">
      <c r="A11" s="77">
        <v>1100031</v>
      </c>
      <c r="B11" s="69"/>
      <c r="C11" s="134" t="s">
        <v>244</v>
      </c>
      <c r="D11" s="79"/>
      <c r="E11" s="79"/>
      <c r="F11" s="76"/>
    </row>
    <row r="12" spans="1:6" ht="12.75" customHeight="1">
      <c r="A12" s="84" t="s">
        <v>245</v>
      </c>
      <c r="B12" s="88"/>
      <c r="C12" s="133" t="s">
        <v>162</v>
      </c>
      <c r="D12" s="86">
        <v>2040</v>
      </c>
      <c r="E12" s="86">
        <v>1685</v>
      </c>
      <c r="F12" s="76">
        <f>+E12*100/D12</f>
        <v>82.59803921568627</v>
      </c>
    </row>
    <row r="13" spans="1:6" ht="12.75" customHeight="1">
      <c r="A13" s="98">
        <v>1100049</v>
      </c>
      <c r="B13" s="99"/>
      <c r="C13" s="135" t="s">
        <v>246</v>
      </c>
      <c r="D13" s="101"/>
      <c r="E13" s="101"/>
      <c r="F13" s="76"/>
    </row>
    <row r="14" spans="1:6" ht="12.75" customHeight="1">
      <c r="A14" s="98">
        <v>1100049</v>
      </c>
      <c r="B14" s="99"/>
      <c r="C14" s="135" t="s">
        <v>247</v>
      </c>
      <c r="D14" s="101"/>
      <c r="E14" s="101"/>
      <c r="F14" s="76"/>
    </row>
    <row r="15" spans="1:6" ht="12.75" customHeight="1">
      <c r="A15" s="98">
        <v>1100049</v>
      </c>
      <c r="B15" s="99"/>
      <c r="C15" s="135" t="s">
        <v>248</v>
      </c>
      <c r="D15" s="101"/>
      <c r="E15" s="101"/>
      <c r="F15" s="76"/>
    </row>
    <row r="16" spans="1:6" ht="12.75" customHeight="1">
      <c r="A16" s="98">
        <v>1100049</v>
      </c>
      <c r="B16" s="99"/>
      <c r="C16" s="135" t="s">
        <v>249</v>
      </c>
      <c r="D16" s="101"/>
      <c r="E16" s="101"/>
      <c r="F16" s="76"/>
    </row>
    <row r="17" spans="1:6" ht="12.75" customHeight="1">
      <c r="A17" s="98">
        <v>1100049</v>
      </c>
      <c r="B17" s="99"/>
      <c r="C17" s="135" t="s">
        <v>250</v>
      </c>
      <c r="D17" s="101"/>
      <c r="E17" s="101"/>
      <c r="F17" s="76"/>
    </row>
    <row r="18" spans="1:6" ht="12.75" customHeight="1">
      <c r="A18" s="98">
        <v>1100049</v>
      </c>
      <c r="B18" s="99"/>
      <c r="C18" s="135" t="s">
        <v>251</v>
      </c>
      <c r="D18" s="101"/>
      <c r="E18" s="101"/>
      <c r="F18" s="76"/>
    </row>
    <row r="19" spans="1:6" ht="25.5" customHeight="1">
      <c r="A19" s="80" t="s">
        <v>252</v>
      </c>
      <c r="B19" s="81"/>
      <c r="C19" s="108" t="s">
        <v>166</v>
      </c>
      <c r="D19" s="79">
        <v>4450</v>
      </c>
      <c r="E19" s="79">
        <v>5376</v>
      </c>
      <c r="F19" s="76">
        <f>+E19*100/D19</f>
        <v>120.80898876404494</v>
      </c>
    </row>
    <row r="20" spans="1:6" ht="12.75" customHeight="1">
      <c r="A20" s="80" t="s">
        <v>253</v>
      </c>
      <c r="B20" s="81"/>
      <c r="C20" s="108" t="s">
        <v>167</v>
      </c>
      <c r="D20" s="79"/>
      <c r="E20" s="79"/>
      <c r="F20" s="76"/>
    </row>
    <row r="21" spans="1:6" ht="12.75" customHeight="1">
      <c r="A21" s="77">
        <v>1000025</v>
      </c>
      <c r="B21" s="69" t="s">
        <v>153</v>
      </c>
      <c r="C21" s="134" t="s">
        <v>254</v>
      </c>
      <c r="D21" s="79"/>
      <c r="E21" s="79"/>
      <c r="F21" s="76"/>
    </row>
    <row r="22" spans="1:6" ht="38.25" customHeight="1">
      <c r="A22" s="77">
        <v>1100032</v>
      </c>
      <c r="B22" s="69"/>
      <c r="C22" s="78" t="s">
        <v>255</v>
      </c>
      <c r="D22" s="79">
        <v>350</v>
      </c>
      <c r="E22" s="79">
        <v>118</v>
      </c>
      <c r="F22" s="76">
        <f>+E22*100/D22</f>
        <v>33.714285714285715</v>
      </c>
    </row>
    <row r="23" spans="1:6" ht="38.25" customHeight="1">
      <c r="A23" s="77">
        <v>1100033</v>
      </c>
      <c r="B23" s="69"/>
      <c r="C23" s="78" t="s">
        <v>256</v>
      </c>
      <c r="D23" s="79"/>
      <c r="E23" s="79"/>
      <c r="F23" s="76"/>
    </row>
    <row r="24" spans="1:6" ht="51" customHeight="1">
      <c r="A24" s="77">
        <v>1100034</v>
      </c>
      <c r="B24" s="69"/>
      <c r="C24" s="78" t="s">
        <v>257</v>
      </c>
      <c r="D24" s="79"/>
      <c r="E24" s="79">
        <v>1</v>
      </c>
      <c r="F24" s="76"/>
    </row>
    <row r="25" spans="1:6" ht="12.75" customHeight="1">
      <c r="A25" s="90"/>
      <c r="B25" s="91"/>
      <c r="C25" s="74" t="s">
        <v>170</v>
      </c>
      <c r="D25" s="132">
        <f>SUM(D26:D34)</f>
        <v>45190</v>
      </c>
      <c r="E25" s="132">
        <f>SUM(E26:E34)</f>
        <v>46997</v>
      </c>
      <c r="F25" s="76">
        <f>+E25*100/D25</f>
        <v>103.99867227262669</v>
      </c>
    </row>
    <row r="26" spans="1:6" ht="12.75" customHeight="1">
      <c r="A26" s="77" t="s">
        <v>258</v>
      </c>
      <c r="B26" s="69"/>
      <c r="C26" s="134" t="s">
        <v>259</v>
      </c>
      <c r="D26" s="79">
        <v>28850</v>
      </c>
      <c r="E26" s="79">
        <v>30646</v>
      </c>
      <c r="F26" s="76">
        <f>+E26*100/D26</f>
        <v>106.22530329289428</v>
      </c>
    </row>
    <row r="27" spans="1:6" ht="12.75" customHeight="1">
      <c r="A27" s="77">
        <v>1100064</v>
      </c>
      <c r="B27" s="69" t="s">
        <v>153</v>
      </c>
      <c r="C27" s="134" t="s">
        <v>260</v>
      </c>
      <c r="D27" s="79"/>
      <c r="E27" s="79"/>
      <c r="F27" s="76"/>
    </row>
    <row r="28" spans="1:6" ht="12.75" customHeight="1">
      <c r="A28" s="77">
        <v>1100072</v>
      </c>
      <c r="B28" s="69"/>
      <c r="C28" s="134" t="s">
        <v>261</v>
      </c>
      <c r="D28" s="79">
        <v>13040</v>
      </c>
      <c r="E28" s="79">
        <v>10944</v>
      </c>
      <c r="F28" s="76">
        <f>+E28*100/D28</f>
        <v>83.92638036809817</v>
      </c>
    </row>
    <row r="29" spans="1:6" ht="25.5" customHeight="1">
      <c r="A29" s="77">
        <v>1100072</v>
      </c>
      <c r="B29" s="69" t="s">
        <v>153</v>
      </c>
      <c r="C29" s="134" t="s">
        <v>262</v>
      </c>
      <c r="D29" s="79"/>
      <c r="E29" s="79"/>
      <c r="F29" s="76"/>
    </row>
    <row r="30" spans="1:6" ht="12.75" customHeight="1">
      <c r="A30" s="77" t="s">
        <v>263</v>
      </c>
      <c r="B30" s="69"/>
      <c r="C30" s="134" t="s">
        <v>264</v>
      </c>
      <c r="D30" s="79">
        <v>200</v>
      </c>
      <c r="E30" s="79">
        <v>160</v>
      </c>
      <c r="F30" s="76">
        <f>+E30*100/D30</f>
        <v>80</v>
      </c>
    </row>
    <row r="31" spans="1:6" ht="12.75" customHeight="1">
      <c r="A31" s="77" t="s">
        <v>265</v>
      </c>
      <c r="B31" s="69"/>
      <c r="C31" s="134" t="s">
        <v>176</v>
      </c>
      <c r="D31" s="79">
        <v>3100</v>
      </c>
      <c r="E31" s="79">
        <v>5247</v>
      </c>
      <c r="F31" s="76">
        <f>+E31*100/D31</f>
        <v>169.25806451612902</v>
      </c>
    </row>
    <row r="32" spans="1:6" ht="25.5" customHeight="1">
      <c r="A32" s="77" t="s">
        <v>177</v>
      </c>
      <c r="B32" s="69"/>
      <c r="C32" s="78" t="s">
        <v>266</v>
      </c>
      <c r="D32" s="93"/>
      <c r="E32" s="93"/>
      <c r="F32" s="76"/>
    </row>
    <row r="33" spans="1:6" ht="12.75" customHeight="1">
      <c r="A33" s="77">
        <v>2200103</v>
      </c>
      <c r="B33" s="69"/>
      <c r="C33" s="134" t="s">
        <v>179</v>
      </c>
      <c r="D33" s="93"/>
      <c r="E33" s="93"/>
      <c r="F33" s="76"/>
    </row>
    <row r="34" spans="1:6" ht="12.75" customHeight="1">
      <c r="A34" s="136" t="s">
        <v>180</v>
      </c>
      <c r="B34" s="137"/>
      <c r="C34" s="138" t="s">
        <v>181</v>
      </c>
      <c r="D34" s="93"/>
      <c r="E34" s="93"/>
      <c r="F34" s="76"/>
    </row>
    <row r="35" spans="1:6" ht="14.25" customHeight="1">
      <c r="A35" s="90"/>
      <c r="B35" s="91"/>
      <c r="C35" s="132" t="s">
        <v>182</v>
      </c>
      <c r="D35" s="132">
        <f>SUM(D36:D44)</f>
        <v>13550</v>
      </c>
      <c r="E35" s="132">
        <f>SUM(E36:E44)</f>
        <v>11136</v>
      </c>
      <c r="F35" s="76">
        <f>+E35*100/D35</f>
        <v>82.18450184501845</v>
      </c>
    </row>
    <row r="36" spans="1:6" ht="12.75" customHeight="1">
      <c r="A36" s="139" t="s">
        <v>183</v>
      </c>
      <c r="B36" s="69"/>
      <c r="C36" s="140" t="s">
        <v>184</v>
      </c>
      <c r="D36" s="79"/>
      <c r="E36" s="79"/>
      <c r="F36" s="76"/>
    </row>
    <row r="37" spans="1:6" ht="12.75" customHeight="1">
      <c r="A37" s="77">
        <v>1000124</v>
      </c>
      <c r="B37" s="69"/>
      <c r="C37" s="141" t="s">
        <v>185</v>
      </c>
      <c r="D37" s="79"/>
      <c r="E37" s="79"/>
      <c r="F37" s="76"/>
    </row>
    <row r="38" spans="1:6" ht="12.75" customHeight="1">
      <c r="A38" s="77" t="s">
        <v>186</v>
      </c>
      <c r="B38" s="69"/>
      <c r="C38" s="134" t="s">
        <v>187</v>
      </c>
      <c r="D38" s="79">
        <v>3040</v>
      </c>
      <c r="E38" s="79">
        <v>3093</v>
      </c>
      <c r="F38" s="76">
        <f>+E38*100/D38</f>
        <v>101.74342105263158</v>
      </c>
    </row>
    <row r="39" spans="1:6" ht="12.75" customHeight="1">
      <c r="A39" s="77" t="s">
        <v>188</v>
      </c>
      <c r="B39" s="69"/>
      <c r="C39" s="134" t="s">
        <v>189</v>
      </c>
      <c r="D39" s="79"/>
      <c r="E39" s="79"/>
      <c r="F39" s="76"/>
    </row>
    <row r="40" spans="1:6" ht="12.75" customHeight="1">
      <c r="A40" s="77" t="s">
        <v>190</v>
      </c>
      <c r="B40" s="69"/>
      <c r="C40" s="134" t="s">
        <v>191</v>
      </c>
      <c r="D40" s="79"/>
      <c r="E40" s="79"/>
      <c r="F40" s="76"/>
    </row>
    <row r="41" spans="1:6" ht="12.75" customHeight="1">
      <c r="A41" s="98">
        <v>1000165</v>
      </c>
      <c r="B41" s="99"/>
      <c r="C41" s="135" t="s">
        <v>193</v>
      </c>
      <c r="D41" s="142">
        <v>6650</v>
      </c>
      <c r="E41" s="142">
        <v>4392</v>
      </c>
      <c r="F41" s="76">
        <f>+E41*100/D41</f>
        <v>66.04511278195488</v>
      </c>
    </row>
    <row r="42" spans="1:6" ht="12.75" customHeight="1">
      <c r="A42" s="77" t="s">
        <v>194</v>
      </c>
      <c r="B42" s="69"/>
      <c r="C42" s="134" t="s">
        <v>195</v>
      </c>
      <c r="D42" s="79">
        <v>3050</v>
      </c>
      <c r="E42" s="79">
        <v>3070</v>
      </c>
      <c r="F42" s="76">
        <f>+E42*100/D42</f>
        <v>100.65573770491804</v>
      </c>
    </row>
    <row r="43" spans="1:6" ht="12.75" customHeight="1">
      <c r="A43" s="77" t="s">
        <v>267</v>
      </c>
      <c r="B43" s="69"/>
      <c r="C43" s="134" t="s">
        <v>196</v>
      </c>
      <c r="D43" s="79">
        <v>810</v>
      </c>
      <c r="E43" s="79">
        <v>580</v>
      </c>
      <c r="F43" s="76">
        <f>+E43*100/D43</f>
        <v>71.60493827160494</v>
      </c>
    </row>
    <row r="44" spans="1:6" ht="12.75" customHeight="1">
      <c r="A44" s="77">
        <v>1000181</v>
      </c>
      <c r="B44" s="69"/>
      <c r="C44" s="134" t="s">
        <v>197</v>
      </c>
      <c r="D44" s="79"/>
      <c r="E44" s="79">
        <v>1</v>
      </c>
      <c r="F44" s="76"/>
    </row>
    <row r="45" spans="1:6" ht="12.75" customHeight="1">
      <c r="A45" s="90"/>
      <c r="B45" s="91"/>
      <c r="C45" s="132" t="s">
        <v>198</v>
      </c>
      <c r="D45" s="132">
        <f>D46+D47</f>
        <v>3845</v>
      </c>
      <c r="E45" s="132">
        <f>E46+E47</f>
        <v>3918</v>
      </c>
      <c r="F45" s="76">
        <f>+E45*100/D45</f>
        <v>101.89856957087126</v>
      </c>
    </row>
    <row r="46" spans="1:6" ht="12.75" customHeight="1">
      <c r="A46" s="143">
        <v>1000215</v>
      </c>
      <c r="B46" s="144"/>
      <c r="C46" s="79" t="s">
        <v>199</v>
      </c>
      <c r="D46" s="79">
        <v>3220</v>
      </c>
      <c r="E46" s="79">
        <v>3074</v>
      </c>
      <c r="F46" s="76">
        <f>+E46*100/D46</f>
        <v>95.46583850931677</v>
      </c>
    </row>
    <row r="47" spans="1:6" ht="12.75" customHeight="1">
      <c r="A47" s="145">
        <v>1000207</v>
      </c>
      <c r="B47" s="146"/>
      <c r="C47" s="86" t="s">
        <v>200</v>
      </c>
      <c r="D47" s="86">
        <v>625</v>
      </c>
      <c r="E47" s="86">
        <v>844</v>
      </c>
      <c r="F47" s="76">
        <f>+E47*100/D47</f>
        <v>135.04</v>
      </c>
    </row>
    <row r="48" spans="1:6" ht="12.75" customHeight="1">
      <c r="A48" s="77">
        <v>1000207</v>
      </c>
      <c r="B48" s="83" t="s">
        <v>201</v>
      </c>
      <c r="C48" s="78" t="s">
        <v>202</v>
      </c>
      <c r="D48" s="79">
        <v>0</v>
      </c>
      <c r="E48" s="79">
        <v>0</v>
      </c>
      <c r="F48" s="76"/>
    </row>
    <row r="49" spans="1:6" ht="12.75" customHeight="1">
      <c r="A49" s="77">
        <v>1000207</v>
      </c>
      <c r="B49" s="83" t="s">
        <v>201</v>
      </c>
      <c r="C49" s="78" t="s">
        <v>203</v>
      </c>
      <c r="D49" s="79">
        <v>0</v>
      </c>
      <c r="E49" s="79">
        <v>0</v>
      </c>
      <c r="F49" s="76"/>
    </row>
    <row r="50" spans="1:6" ht="12.75" customHeight="1">
      <c r="A50" s="77">
        <v>1000207</v>
      </c>
      <c r="B50" s="83" t="s">
        <v>201</v>
      </c>
      <c r="C50" s="78" t="s">
        <v>204</v>
      </c>
      <c r="D50" s="79">
        <v>0</v>
      </c>
      <c r="E50" s="79">
        <v>0</v>
      </c>
      <c r="F50" s="76"/>
    </row>
    <row r="51" spans="1:6" ht="12.75" customHeight="1">
      <c r="A51" s="77">
        <v>1000207</v>
      </c>
      <c r="B51" s="83" t="s">
        <v>201</v>
      </c>
      <c r="C51" s="78" t="s">
        <v>205</v>
      </c>
      <c r="D51" s="79">
        <v>0</v>
      </c>
      <c r="E51" s="79">
        <v>0</v>
      </c>
      <c r="F51" s="76"/>
    </row>
    <row r="52" spans="1:6" ht="12.75" customHeight="1">
      <c r="A52" s="143">
        <v>1000207</v>
      </c>
      <c r="B52" s="144" t="s">
        <v>206</v>
      </c>
      <c r="C52" s="79" t="s">
        <v>207</v>
      </c>
      <c r="D52" s="79"/>
      <c r="E52" s="79"/>
      <c r="F52" s="76"/>
    </row>
    <row r="53" spans="1:6" ht="12.75" customHeight="1">
      <c r="A53" s="143">
        <v>1000207</v>
      </c>
      <c r="B53" s="144" t="s">
        <v>208</v>
      </c>
      <c r="C53" s="79" t="s">
        <v>209</v>
      </c>
      <c r="D53" s="79">
        <v>5</v>
      </c>
      <c r="E53" s="79">
        <v>20</v>
      </c>
      <c r="F53" s="76">
        <f>+E53*100/D53</f>
        <v>400</v>
      </c>
    </row>
    <row r="54" spans="1:5" ht="25.5" customHeight="1">
      <c r="A54" s="833" t="s">
        <v>268</v>
      </c>
      <c r="B54" s="833"/>
      <c r="C54" s="833"/>
      <c r="D54" s="833"/>
      <c r="E54" s="833"/>
    </row>
    <row r="56" spans="1:5" ht="12.75" customHeight="1">
      <c r="A56" s="59" t="s">
        <v>211</v>
      </c>
      <c r="B56" s="60"/>
      <c r="C56" s="103" t="s">
        <v>212</v>
      </c>
      <c r="D56">
        <v>240</v>
      </c>
      <c r="E56">
        <v>268</v>
      </c>
    </row>
    <row r="58" spans="3:6" ht="12.75" customHeight="1">
      <c r="C58" s="104" t="s">
        <v>213</v>
      </c>
      <c r="D58" s="104"/>
      <c r="E58" s="104"/>
      <c r="F58" s="61"/>
    </row>
    <row r="59" spans="3:6" ht="12.75" customHeight="1">
      <c r="C59" s="105" t="s">
        <v>214</v>
      </c>
      <c r="D59" s="147">
        <f>D4</f>
        <v>12130</v>
      </c>
      <c r="E59" s="147">
        <f>E4</f>
        <v>11714</v>
      </c>
      <c r="F59" s="76">
        <f>+E59*100/D59</f>
        <v>96.57048639736192</v>
      </c>
    </row>
    <row r="60" spans="3:6" ht="12.75" customHeight="1">
      <c r="C60" s="105" t="s">
        <v>215</v>
      </c>
      <c r="D60" s="147">
        <f>D25</f>
        <v>45190</v>
      </c>
      <c r="E60" s="147">
        <f>E25</f>
        <v>46997</v>
      </c>
      <c r="F60" s="76">
        <f>+E60*100/D60</f>
        <v>103.99867227262669</v>
      </c>
    </row>
    <row r="61" spans="3:6" ht="12.75" customHeight="1">
      <c r="C61" s="105" t="s">
        <v>182</v>
      </c>
      <c r="D61" s="147">
        <f>D35</f>
        <v>13550</v>
      </c>
      <c r="E61" s="147">
        <f>E35</f>
        <v>11136</v>
      </c>
      <c r="F61" s="76">
        <f>+E61*100/D61</f>
        <v>82.18450184501845</v>
      </c>
    </row>
    <row r="62" spans="3:6" ht="12.75" customHeight="1">
      <c r="C62" s="108" t="s">
        <v>198</v>
      </c>
      <c r="D62" s="147">
        <f>D45</f>
        <v>3845</v>
      </c>
      <c r="E62" s="147">
        <f>E45</f>
        <v>3918</v>
      </c>
      <c r="F62" s="76">
        <f>+E62*100/D62</f>
        <v>101.89856957087126</v>
      </c>
    </row>
    <row r="63" spans="3:6" ht="12.75" customHeight="1">
      <c r="C63" s="104"/>
      <c r="D63" s="104"/>
      <c r="E63" s="104"/>
      <c r="F63" s="61"/>
    </row>
    <row r="64" spans="3:6" ht="12.75" customHeight="1">
      <c r="C64" s="104"/>
      <c r="D64" s="104"/>
      <c r="E64" s="104"/>
      <c r="F64" s="61"/>
    </row>
    <row r="65" spans="3:6" ht="12.75" customHeight="1">
      <c r="C65" s="104"/>
      <c r="D65" s="148">
        <f>D59+D60+D61+D62</f>
        <v>74715</v>
      </c>
      <c r="E65" s="148">
        <f>E59+E60+E61+E62</f>
        <v>73765</v>
      </c>
      <c r="F65" s="76">
        <f>+E65*100/D65</f>
        <v>98.72850163956367</v>
      </c>
    </row>
    <row r="66" spans="3:6" ht="12.75" customHeight="1">
      <c r="C66" s="110"/>
      <c r="D66" s="110"/>
      <c r="E66" s="110"/>
      <c r="F66" s="110"/>
    </row>
    <row r="67" spans="3:6" ht="14.25" customHeight="1">
      <c r="C67" s="110" t="s">
        <v>216</v>
      </c>
      <c r="D67" s="110">
        <f>D56</f>
        <v>240</v>
      </c>
      <c r="E67" s="110">
        <f>E56</f>
        <v>268</v>
      </c>
      <c r="F67" s="110"/>
    </row>
    <row r="68" spans="3:6" ht="12.75" customHeight="1">
      <c r="C68" s="110"/>
      <c r="D68" s="110"/>
      <c r="E68" s="110"/>
      <c r="F68" s="110"/>
    </row>
    <row r="69" spans="3:6" ht="12.75" customHeight="1">
      <c r="C69" s="110" t="s">
        <v>217</v>
      </c>
      <c r="D69" s="110">
        <f>+D65+D67</f>
        <v>74955</v>
      </c>
      <c r="E69" s="110">
        <f>+E65+E67</f>
        <v>74033</v>
      </c>
      <c r="F69" s="107">
        <f>+E69*100/D69</f>
        <v>98.76992862384097</v>
      </c>
    </row>
  </sheetData>
  <sheetProtection selectLockedCells="1" selectUnlockedCells="1"/>
  <mergeCells count="1">
    <mergeCell ref="A54:E54"/>
  </mergeCells>
  <printOptions horizontalCentered="1"/>
  <pageMargins left="0" right="0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22" sqref="I22"/>
    </sheetView>
  </sheetViews>
  <sheetFormatPr defaultColWidth="9.140625" defaultRowHeight="12.75" customHeight="1"/>
  <cols>
    <col min="1" max="1" width="9.140625" style="64" customWidth="1"/>
    <col min="2" max="2" width="10.57421875" style="149" customWidth="1"/>
    <col min="3" max="3" width="49.140625" style="64" customWidth="1"/>
    <col min="4" max="4" width="9.7109375" style="64" customWidth="1"/>
    <col min="5" max="16384" width="9.140625" style="64" customWidth="1"/>
  </cols>
  <sheetData>
    <row r="1" spans="1:5" s="150" customFormat="1" ht="12.75" customHeight="1">
      <c r="A1" s="62" t="s">
        <v>52</v>
      </c>
      <c r="B1" s="63"/>
      <c r="C1" s="64"/>
      <c r="D1" s="55" t="s">
        <v>73</v>
      </c>
      <c r="E1" s="64"/>
    </row>
    <row r="2" spans="1:5" s="150" customFormat="1" ht="12.75" customHeight="1">
      <c r="A2" s="62"/>
      <c r="B2" s="63"/>
      <c r="C2" s="64"/>
      <c r="D2" s="64"/>
      <c r="E2" s="67" t="s">
        <v>269</v>
      </c>
    </row>
    <row r="3" spans="1:6" s="150" customFormat="1" ht="25.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1040</v>
      </c>
      <c r="F3" s="68" t="s">
        <v>151</v>
      </c>
    </row>
    <row r="4" spans="1:6" s="150" customFormat="1" ht="14.25" customHeight="1">
      <c r="A4" s="151"/>
      <c r="B4" s="91"/>
      <c r="C4" s="74" t="s">
        <v>198</v>
      </c>
      <c r="D4" s="152">
        <f>D5+D10</f>
        <v>130</v>
      </c>
      <c r="E4" s="152">
        <f>E5+E10</f>
        <v>81</v>
      </c>
      <c r="F4" s="76">
        <f>+E4*100/D4</f>
        <v>62.30769230769231</v>
      </c>
    </row>
    <row r="5" spans="1:6" ht="14.25" customHeight="1">
      <c r="A5" s="145">
        <v>1000215</v>
      </c>
      <c r="B5" s="146"/>
      <c r="C5" s="153" t="s">
        <v>199</v>
      </c>
      <c r="D5" s="154">
        <v>85</v>
      </c>
      <c r="E5" s="154">
        <v>56</v>
      </c>
      <c r="F5" s="76">
        <f>+E5*100/D5</f>
        <v>65.88235294117646</v>
      </c>
    </row>
    <row r="6" spans="1:6" ht="24.75" customHeight="1">
      <c r="A6" s="143">
        <v>1000215</v>
      </c>
      <c r="B6" s="81" t="s">
        <v>270</v>
      </c>
      <c r="C6" s="155" t="s">
        <v>271</v>
      </c>
      <c r="D6" s="156"/>
      <c r="E6" s="156"/>
      <c r="F6" s="76"/>
    </row>
    <row r="7" spans="1:6" ht="24.75" customHeight="1">
      <c r="A7" s="143">
        <v>1000215</v>
      </c>
      <c r="B7" s="81" t="s">
        <v>272</v>
      </c>
      <c r="C7" s="155" t="s">
        <v>273</v>
      </c>
      <c r="D7" s="156"/>
      <c r="E7" s="156"/>
      <c r="F7" s="76"/>
    </row>
    <row r="8" spans="1:6" ht="24.75" customHeight="1">
      <c r="A8" s="143">
        <v>1000215</v>
      </c>
      <c r="B8" s="81" t="s">
        <v>274</v>
      </c>
      <c r="C8" s="155" t="s">
        <v>275</v>
      </c>
      <c r="D8" s="156"/>
      <c r="E8" s="156"/>
      <c r="F8" s="76"/>
    </row>
    <row r="9" spans="1:6" ht="24.75" customHeight="1">
      <c r="A9" s="143">
        <v>1000215</v>
      </c>
      <c r="B9" s="81" t="s">
        <v>276</v>
      </c>
      <c r="C9" s="155" t="s">
        <v>277</v>
      </c>
      <c r="D9" s="156"/>
      <c r="E9" s="156"/>
      <c r="F9" s="76"/>
    </row>
    <row r="10" spans="1:6" ht="14.25" customHeight="1">
      <c r="A10" s="145">
        <v>1000207</v>
      </c>
      <c r="B10" s="146"/>
      <c r="C10" s="153" t="s">
        <v>200</v>
      </c>
      <c r="D10" s="120">
        <v>45</v>
      </c>
      <c r="E10" s="120">
        <v>25</v>
      </c>
      <c r="F10" s="76">
        <f>+E10*100/D10</f>
        <v>55.55555555555556</v>
      </c>
    </row>
    <row r="11" spans="1:6" ht="14.25" customHeight="1">
      <c r="A11" s="77">
        <v>1000207</v>
      </c>
      <c r="B11" s="83" t="s">
        <v>201</v>
      </c>
      <c r="C11" s="78" t="s">
        <v>202</v>
      </c>
      <c r="D11" s="156">
        <v>0</v>
      </c>
      <c r="E11" s="156">
        <v>0</v>
      </c>
      <c r="F11" s="76"/>
    </row>
    <row r="12" spans="1:6" ht="14.25" customHeight="1">
      <c r="A12" s="77">
        <v>1000207</v>
      </c>
      <c r="B12" s="83" t="s">
        <v>201</v>
      </c>
      <c r="C12" s="78" t="s">
        <v>203</v>
      </c>
      <c r="D12" s="156">
        <v>0</v>
      </c>
      <c r="E12" s="156">
        <v>0</v>
      </c>
      <c r="F12" s="76"/>
    </row>
    <row r="13" spans="1:6" ht="14.25" customHeight="1">
      <c r="A13" s="77">
        <v>1000207</v>
      </c>
      <c r="B13" s="83" t="s">
        <v>201</v>
      </c>
      <c r="C13" s="78" t="s">
        <v>204</v>
      </c>
      <c r="D13" s="156">
        <v>0</v>
      </c>
      <c r="E13" s="156">
        <v>0</v>
      </c>
      <c r="F13" s="76"/>
    </row>
    <row r="14" spans="1:6" ht="14.25" customHeight="1">
      <c r="A14" s="77">
        <v>1000207</v>
      </c>
      <c r="B14" s="83" t="s">
        <v>201</v>
      </c>
      <c r="C14" s="78" t="s">
        <v>205</v>
      </c>
      <c r="D14" s="156">
        <v>0</v>
      </c>
      <c r="E14" s="156">
        <v>0</v>
      </c>
      <c r="F14" s="76"/>
    </row>
    <row r="15" spans="1:6" ht="14.25" customHeight="1">
      <c r="A15" s="143">
        <v>1000207</v>
      </c>
      <c r="B15" s="144" t="s">
        <v>206</v>
      </c>
      <c r="C15" s="155" t="s">
        <v>207</v>
      </c>
      <c r="D15" s="156"/>
      <c r="E15" s="156"/>
      <c r="F15" s="76"/>
    </row>
    <row r="16" spans="1:6" ht="14.25" customHeight="1">
      <c r="A16" s="143">
        <v>1000207</v>
      </c>
      <c r="B16" s="144" t="s">
        <v>208</v>
      </c>
      <c r="C16" s="155" t="s">
        <v>209</v>
      </c>
      <c r="D16" s="156"/>
      <c r="E16" s="156"/>
      <c r="F16" s="76"/>
    </row>
    <row r="17" spans="1:6" ht="14.25" customHeight="1">
      <c r="A17" s="90"/>
      <c r="B17" s="91"/>
      <c r="C17" s="132" t="s">
        <v>221</v>
      </c>
      <c r="D17" s="75">
        <f>D18+D19+D20</f>
        <v>410</v>
      </c>
      <c r="E17" s="75">
        <v>108</v>
      </c>
      <c r="F17" s="76">
        <f>+E17*100/D17</f>
        <v>26.341463414634145</v>
      </c>
    </row>
    <row r="18" spans="1:6" ht="14.25" customHeight="1">
      <c r="A18" s="77">
        <v>1900026</v>
      </c>
      <c r="B18" s="69"/>
      <c r="C18" s="134" t="s">
        <v>222</v>
      </c>
      <c r="D18" s="87">
        <v>400</v>
      </c>
      <c r="E18" s="87">
        <v>98</v>
      </c>
      <c r="F18" s="76">
        <f>+E18*100/D18</f>
        <v>24.5</v>
      </c>
    </row>
    <row r="19" spans="1:6" ht="14.25" customHeight="1">
      <c r="A19" s="77">
        <v>1900034</v>
      </c>
      <c r="B19" s="69"/>
      <c r="C19" s="134" t="s">
        <v>223</v>
      </c>
      <c r="D19" s="87">
        <v>10</v>
      </c>
      <c r="E19" s="87">
        <v>10</v>
      </c>
      <c r="F19" s="76">
        <f>+E19*100/D19</f>
        <v>100</v>
      </c>
    </row>
    <row r="20" spans="1:6" ht="14.25" customHeight="1">
      <c r="A20" s="77">
        <v>1900042</v>
      </c>
      <c r="B20" s="69"/>
      <c r="C20" s="134" t="s">
        <v>224</v>
      </c>
      <c r="D20" s="87"/>
      <c r="E20" s="87"/>
      <c r="F20" s="76"/>
    </row>
    <row r="24" spans="3:6" ht="12.75" customHeight="1">
      <c r="C24" s="157" t="s">
        <v>198</v>
      </c>
      <c r="D24" s="158">
        <f>D4</f>
        <v>130</v>
      </c>
      <c r="E24" s="158">
        <f>E4</f>
        <v>81</v>
      </c>
      <c r="F24" s="159">
        <f>+E24*100/D24</f>
        <v>62.30769230769231</v>
      </c>
    </row>
    <row r="25" spans="3:6" ht="12.75" customHeight="1">
      <c r="C25" s="160" t="s">
        <v>221</v>
      </c>
      <c r="D25" s="158">
        <f>D17</f>
        <v>410</v>
      </c>
      <c r="E25" s="158">
        <f>E17</f>
        <v>108</v>
      </c>
      <c r="F25" s="159">
        <f>+E25*100/D25</f>
        <v>26.341463414634145</v>
      </c>
    </row>
    <row r="26" spans="3:6" ht="12.75" customHeight="1">
      <c r="C26" s="161"/>
      <c r="D26" s="161"/>
      <c r="E26" s="161"/>
      <c r="F26" s="162"/>
    </row>
    <row r="27" spans="3:6" ht="12.75" customHeight="1">
      <c r="C27" s="104" t="s">
        <v>234</v>
      </c>
      <c r="D27" s="64">
        <v>0</v>
      </c>
      <c r="E27" s="64">
        <v>0</v>
      </c>
      <c r="F27" s="61"/>
    </row>
    <row r="28" spans="3:6" ht="12.75" customHeight="1">
      <c r="C28" s="61"/>
      <c r="D28" s="61"/>
      <c r="E28" s="61"/>
      <c r="F28" s="61"/>
    </row>
    <row r="29" spans="3:6" ht="12.75" customHeight="1">
      <c r="C29" s="131" t="s">
        <v>235</v>
      </c>
      <c r="D29" s="61">
        <f>D24+D25+D27</f>
        <v>540</v>
      </c>
      <c r="E29" s="61">
        <f>E24+E25+E27</f>
        <v>189</v>
      </c>
      <c r="F29" s="127">
        <f>+E29*100/D29</f>
        <v>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8">
      <selection activeCell="J57" sqref="J57"/>
    </sheetView>
  </sheetViews>
  <sheetFormatPr defaultColWidth="9.140625" defaultRowHeight="12.75" customHeight="1"/>
  <cols>
    <col min="1" max="1" width="8.7109375" style="0" customWidth="1"/>
    <col min="2" max="2" width="8.57421875" style="0" customWidth="1"/>
    <col min="3" max="3" width="53.28125" style="0" customWidth="1"/>
  </cols>
  <sheetData>
    <row r="1" spans="1:5" ht="12.75" customHeight="1">
      <c r="A1" s="163" t="s">
        <v>53</v>
      </c>
      <c r="B1" s="164"/>
      <c r="C1" s="64"/>
      <c r="D1" s="55" t="s">
        <v>73</v>
      </c>
      <c r="E1" s="165"/>
    </row>
    <row r="2" spans="1:5" ht="12.75" customHeight="1">
      <c r="A2" s="110"/>
      <c r="B2" s="166"/>
      <c r="C2" s="64"/>
      <c r="D2" s="61"/>
      <c r="E2" s="67" t="s">
        <v>278</v>
      </c>
    </row>
    <row r="3" spans="1:6" ht="38.25" customHeight="1">
      <c r="A3" s="68" t="s">
        <v>146</v>
      </c>
      <c r="B3" s="69" t="s">
        <v>147</v>
      </c>
      <c r="C3" s="141" t="s">
        <v>148</v>
      </c>
      <c r="D3" s="70" t="s">
        <v>149</v>
      </c>
      <c r="E3" s="71" t="s">
        <v>1040</v>
      </c>
      <c r="F3" s="68" t="s">
        <v>151</v>
      </c>
    </row>
    <row r="4" spans="1:6" ht="12.75" customHeight="1">
      <c r="A4" s="167"/>
      <c r="B4" s="168"/>
      <c r="C4" s="74" t="s">
        <v>152</v>
      </c>
      <c r="D4" s="75">
        <f>D5+D6+D7+D8+D9+D14+D17+D20+D12+D13</f>
        <v>31300</v>
      </c>
      <c r="E4" s="75">
        <f>E5+E6+E7+E8+E9+E14+E17+E20+E12+E13</f>
        <v>24184</v>
      </c>
      <c r="F4" s="76">
        <f aca="true" t="shared" si="0" ref="F4:F54">+E4*100/D4</f>
        <v>77.26517571884985</v>
      </c>
    </row>
    <row r="5" spans="1:6" ht="12.75" customHeight="1">
      <c r="A5" s="77" t="s">
        <v>279</v>
      </c>
      <c r="B5" s="69"/>
      <c r="C5" s="134" t="s">
        <v>280</v>
      </c>
      <c r="D5" s="87">
        <v>3635</v>
      </c>
      <c r="E5" s="87">
        <v>4016</v>
      </c>
      <c r="F5" s="76">
        <f t="shared" si="0"/>
        <v>110.48143053645117</v>
      </c>
    </row>
    <row r="6" spans="1:6" ht="24.75" customHeight="1">
      <c r="A6" s="77">
        <v>1300029</v>
      </c>
      <c r="B6" s="69"/>
      <c r="C6" s="134" t="s">
        <v>281</v>
      </c>
      <c r="D6" s="87">
        <v>910</v>
      </c>
      <c r="E6" s="87"/>
      <c r="F6" s="76">
        <f>+E6*100/D6</f>
        <v>0</v>
      </c>
    </row>
    <row r="7" spans="1:6" ht="24.75" customHeight="1">
      <c r="A7" s="77" t="s">
        <v>282</v>
      </c>
      <c r="B7" s="69" t="s">
        <v>283</v>
      </c>
      <c r="C7" s="134" t="s">
        <v>281</v>
      </c>
      <c r="D7" s="87">
        <v>8160</v>
      </c>
      <c r="E7" s="87">
        <v>4347</v>
      </c>
      <c r="F7" s="76">
        <f>+E7*100/D7</f>
        <v>53.27205882352941</v>
      </c>
    </row>
    <row r="8" spans="1:6" ht="12.75" customHeight="1">
      <c r="A8" s="77" t="s">
        <v>284</v>
      </c>
      <c r="B8" s="69"/>
      <c r="C8" s="134" t="s">
        <v>285</v>
      </c>
      <c r="D8" s="87">
        <v>600</v>
      </c>
      <c r="E8" s="87">
        <v>376</v>
      </c>
      <c r="F8" s="76">
        <f t="shared" si="0"/>
        <v>62.666666666666664</v>
      </c>
    </row>
    <row r="9" spans="1:6" ht="12.75" customHeight="1">
      <c r="A9" s="84" t="s">
        <v>286</v>
      </c>
      <c r="B9" s="121"/>
      <c r="C9" s="133" t="s">
        <v>287</v>
      </c>
      <c r="D9" s="120">
        <v>905</v>
      </c>
      <c r="E9" s="120">
        <v>1122</v>
      </c>
      <c r="F9" s="76">
        <f t="shared" si="0"/>
        <v>123.97790055248619</v>
      </c>
    </row>
    <row r="10" spans="1:6" ht="12.75" customHeight="1">
      <c r="A10" s="77">
        <v>1300037</v>
      </c>
      <c r="B10" s="69" t="s">
        <v>288</v>
      </c>
      <c r="C10" s="134" t="s">
        <v>289</v>
      </c>
      <c r="D10" s="87"/>
      <c r="E10" s="87"/>
      <c r="F10" s="76"/>
    </row>
    <row r="11" spans="1:6" ht="12.75" customHeight="1">
      <c r="A11" s="77">
        <v>1300037</v>
      </c>
      <c r="B11" s="69" t="s">
        <v>206</v>
      </c>
      <c r="C11" s="134" t="s">
        <v>290</v>
      </c>
      <c r="D11" s="87"/>
      <c r="E11" s="87"/>
      <c r="F11" s="76"/>
    </row>
    <row r="12" spans="1:6" ht="27" customHeight="1">
      <c r="A12" s="77">
        <v>1300136</v>
      </c>
      <c r="B12" s="69" t="s">
        <v>283</v>
      </c>
      <c r="C12" s="134" t="s">
        <v>291</v>
      </c>
      <c r="D12" s="156">
        <v>8160</v>
      </c>
      <c r="E12" s="156">
        <v>1500</v>
      </c>
      <c r="F12" s="76">
        <f t="shared" si="0"/>
        <v>18.38235294117647</v>
      </c>
    </row>
    <row r="13" spans="1:6" ht="42.75" customHeight="1">
      <c r="A13" s="77">
        <v>1300136</v>
      </c>
      <c r="B13" s="169" t="s">
        <v>201</v>
      </c>
      <c r="C13" s="134" t="s">
        <v>292</v>
      </c>
      <c r="D13" s="156">
        <v>1900</v>
      </c>
      <c r="E13" s="156">
        <v>1900</v>
      </c>
      <c r="F13" s="76">
        <f t="shared" si="0"/>
        <v>100</v>
      </c>
    </row>
    <row r="14" spans="1:6" ht="12.75" customHeight="1">
      <c r="A14" s="84" t="s">
        <v>293</v>
      </c>
      <c r="B14" s="83"/>
      <c r="C14" s="133" t="s">
        <v>294</v>
      </c>
      <c r="D14" s="120">
        <v>6500</v>
      </c>
      <c r="E14" s="120">
        <v>10390</v>
      </c>
      <c r="F14" s="76">
        <f t="shared" si="0"/>
        <v>159.84615384615384</v>
      </c>
    </row>
    <row r="15" spans="1:6" ht="12.75" customHeight="1">
      <c r="A15" s="77" t="s">
        <v>293</v>
      </c>
      <c r="B15" s="69"/>
      <c r="C15" s="134" t="s">
        <v>294</v>
      </c>
      <c r="D15" s="87"/>
      <c r="E15" s="87"/>
      <c r="F15" s="76"/>
    </row>
    <row r="16" spans="1:6" ht="33.75" customHeight="1">
      <c r="A16" s="77" t="s">
        <v>293</v>
      </c>
      <c r="B16" s="170" t="s">
        <v>156</v>
      </c>
      <c r="C16" s="134" t="s">
        <v>295</v>
      </c>
      <c r="D16" s="156">
        <v>0</v>
      </c>
      <c r="E16" s="156">
        <v>0</v>
      </c>
      <c r="F16" s="76"/>
    </row>
    <row r="17" spans="1:6" ht="12.75" customHeight="1">
      <c r="A17" s="84">
        <v>1300169</v>
      </c>
      <c r="B17" s="83"/>
      <c r="C17" s="133" t="s">
        <v>296</v>
      </c>
      <c r="D17" s="120">
        <v>530</v>
      </c>
      <c r="E17" s="120">
        <v>533</v>
      </c>
      <c r="F17" s="76">
        <f t="shared" si="0"/>
        <v>100.56603773584905</v>
      </c>
    </row>
    <row r="18" spans="1:6" ht="12.75" customHeight="1">
      <c r="A18" s="77">
        <v>1300169</v>
      </c>
      <c r="B18" s="69" t="s">
        <v>206</v>
      </c>
      <c r="C18" s="134" t="s">
        <v>297</v>
      </c>
      <c r="D18" s="87"/>
      <c r="E18" s="87"/>
      <c r="F18" s="76"/>
    </row>
    <row r="19" spans="1:6" ht="12.75" customHeight="1">
      <c r="A19" s="77">
        <v>1300169</v>
      </c>
      <c r="B19" s="69" t="s">
        <v>298</v>
      </c>
      <c r="C19" s="134" t="s">
        <v>299</v>
      </c>
      <c r="D19" s="87"/>
      <c r="E19" s="87"/>
      <c r="F19" s="76"/>
    </row>
    <row r="20" spans="1:6" ht="12.75" customHeight="1">
      <c r="A20" s="80">
        <v>2200079</v>
      </c>
      <c r="B20" s="81" t="s">
        <v>300</v>
      </c>
      <c r="C20" s="108" t="s">
        <v>301</v>
      </c>
      <c r="D20" s="87"/>
      <c r="E20" s="87"/>
      <c r="F20" s="76"/>
    </row>
    <row r="21" spans="1:6" ht="12.75" customHeight="1">
      <c r="A21" s="90"/>
      <c r="B21" s="91"/>
      <c r="C21" s="74" t="s">
        <v>170</v>
      </c>
      <c r="D21" s="75">
        <f>SUM(D22:D29)</f>
        <v>29095</v>
      </c>
      <c r="E21" s="75">
        <f>SUM(E22:E29)</f>
        <v>33965</v>
      </c>
      <c r="F21" s="76">
        <f t="shared" si="0"/>
        <v>116.73827118061523</v>
      </c>
    </row>
    <row r="22" spans="1:6" ht="12.75" customHeight="1">
      <c r="A22" s="77" t="s">
        <v>302</v>
      </c>
      <c r="B22" s="69"/>
      <c r="C22" s="78" t="s">
        <v>303</v>
      </c>
      <c r="D22" s="87">
        <v>5765</v>
      </c>
      <c r="E22" s="87">
        <v>6413</v>
      </c>
      <c r="F22" s="76">
        <f t="shared" si="0"/>
        <v>111.24024284475281</v>
      </c>
    </row>
    <row r="23" spans="1:6" ht="12.75" customHeight="1">
      <c r="A23" s="77" t="s">
        <v>304</v>
      </c>
      <c r="B23" s="69"/>
      <c r="C23" s="78" t="s">
        <v>305</v>
      </c>
      <c r="D23" s="87">
        <v>3125</v>
      </c>
      <c r="E23" s="87">
        <v>3322</v>
      </c>
      <c r="F23" s="76">
        <f t="shared" si="0"/>
        <v>106.304</v>
      </c>
    </row>
    <row r="24" spans="1:6" ht="21" customHeight="1">
      <c r="A24" s="77">
        <v>1300185</v>
      </c>
      <c r="B24" s="69"/>
      <c r="C24" s="78" t="s">
        <v>306</v>
      </c>
      <c r="D24" s="171">
        <v>240</v>
      </c>
      <c r="E24" s="171">
        <v>487</v>
      </c>
      <c r="F24" s="76">
        <f t="shared" si="0"/>
        <v>202.91666666666666</v>
      </c>
    </row>
    <row r="25" spans="1:6" ht="12.75" customHeight="1">
      <c r="A25" s="77">
        <v>1000017</v>
      </c>
      <c r="B25" s="69"/>
      <c r="C25" s="78" t="s">
        <v>176</v>
      </c>
      <c r="D25" s="87">
        <v>7815</v>
      </c>
      <c r="E25" s="87">
        <v>11403</v>
      </c>
      <c r="F25" s="76">
        <f t="shared" si="0"/>
        <v>145.91170825335894</v>
      </c>
    </row>
    <row r="26" spans="1:6" ht="25.5" customHeight="1">
      <c r="A26" s="77" t="s">
        <v>177</v>
      </c>
      <c r="B26" s="69"/>
      <c r="C26" s="78" t="s">
        <v>266</v>
      </c>
      <c r="D26" s="93"/>
      <c r="E26" s="93"/>
      <c r="F26" s="76"/>
    </row>
    <row r="27" spans="1:6" ht="29.25" customHeight="1">
      <c r="A27" s="98">
        <v>1300136</v>
      </c>
      <c r="B27" s="172"/>
      <c r="C27" s="100" t="s">
        <v>291</v>
      </c>
      <c r="D27" s="87">
        <v>400</v>
      </c>
      <c r="E27" s="87">
        <v>25</v>
      </c>
      <c r="F27" s="76">
        <f t="shared" si="0"/>
        <v>6.25</v>
      </c>
    </row>
    <row r="28" spans="1:6" ht="12.75" customHeight="1">
      <c r="A28" s="77">
        <v>2200079</v>
      </c>
      <c r="B28" s="69" t="s">
        <v>307</v>
      </c>
      <c r="C28" s="78" t="s">
        <v>308</v>
      </c>
      <c r="D28" s="87">
        <v>11750</v>
      </c>
      <c r="E28" s="87">
        <v>12315</v>
      </c>
      <c r="F28" s="76">
        <f t="shared" si="0"/>
        <v>104.80851063829788</v>
      </c>
    </row>
    <row r="29" spans="1:6" ht="12.75" customHeight="1">
      <c r="A29" s="77">
        <v>2200103</v>
      </c>
      <c r="B29" s="69" t="s">
        <v>309</v>
      </c>
      <c r="C29" s="78" t="s">
        <v>310</v>
      </c>
      <c r="D29" s="87"/>
      <c r="E29" s="87"/>
      <c r="F29" s="76"/>
    </row>
    <row r="30" spans="1:6" ht="12.75" customHeight="1">
      <c r="A30" s="90" t="s">
        <v>311</v>
      </c>
      <c r="B30" s="91"/>
      <c r="C30" s="132" t="s">
        <v>182</v>
      </c>
      <c r="D30" s="75">
        <f>SUM(D31:D41)</f>
        <v>13403</v>
      </c>
      <c r="E30" s="75">
        <f>SUM(E31:E41)</f>
        <v>18237</v>
      </c>
      <c r="F30" s="76">
        <f t="shared" si="0"/>
        <v>136.06655226441842</v>
      </c>
    </row>
    <row r="31" spans="1:6" ht="12.75" customHeight="1">
      <c r="A31" s="77" t="s">
        <v>312</v>
      </c>
      <c r="B31" s="69"/>
      <c r="C31" s="134" t="s">
        <v>313</v>
      </c>
      <c r="D31" s="87">
        <v>380</v>
      </c>
      <c r="E31" s="87">
        <v>665</v>
      </c>
      <c r="F31" s="76">
        <f t="shared" si="0"/>
        <v>175</v>
      </c>
    </row>
    <row r="32" spans="1:6" ht="12.75" customHeight="1">
      <c r="A32" s="139" t="s">
        <v>183</v>
      </c>
      <c r="B32" s="69"/>
      <c r="C32" s="140" t="s">
        <v>184</v>
      </c>
      <c r="D32" s="87">
        <v>2310</v>
      </c>
      <c r="E32" s="87">
        <v>2252</v>
      </c>
      <c r="F32" s="76">
        <f t="shared" si="0"/>
        <v>97.4891774891775</v>
      </c>
    </row>
    <row r="33" spans="1:6" ht="12.75" customHeight="1">
      <c r="A33" s="77" t="s">
        <v>314</v>
      </c>
      <c r="B33" s="69"/>
      <c r="C33" s="134" t="s">
        <v>315</v>
      </c>
      <c r="D33" s="87">
        <v>2650</v>
      </c>
      <c r="E33" s="87">
        <v>2557</v>
      </c>
      <c r="F33" s="76">
        <f t="shared" si="0"/>
        <v>96.49056603773585</v>
      </c>
    </row>
    <row r="34" spans="1:6" ht="12.75" customHeight="1">
      <c r="A34" s="77" t="s">
        <v>316</v>
      </c>
      <c r="B34" s="69"/>
      <c r="C34" s="134" t="s">
        <v>317</v>
      </c>
      <c r="D34" s="87">
        <v>1770</v>
      </c>
      <c r="E34" s="87">
        <v>2111</v>
      </c>
      <c r="F34" s="76">
        <f t="shared" si="0"/>
        <v>119.26553672316385</v>
      </c>
    </row>
    <row r="35" spans="1:6" ht="12.75" customHeight="1">
      <c r="A35" s="98" t="s">
        <v>318</v>
      </c>
      <c r="B35" s="99"/>
      <c r="C35" s="135" t="s">
        <v>319</v>
      </c>
      <c r="D35" s="156">
        <v>8</v>
      </c>
      <c r="E35" s="156">
        <v>2</v>
      </c>
      <c r="F35" s="76">
        <f t="shared" si="0"/>
        <v>25</v>
      </c>
    </row>
    <row r="36" spans="1:6" ht="12.75" customHeight="1">
      <c r="A36" s="98" t="s">
        <v>320</v>
      </c>
      <c r="B36" s="99"/>
      <c r="C36" s="135" t="s">
        <v>321</v>
      </c>
      <c r="D36" s="156">
        <v>95</v>
      </c>
      <c r="E36" s="156">
        <v>87</v>
      </c>
      <c r="F36" s="76">
        <f t="shared" si="0"/>
        <v>91.57894736842105</v>
      </c>
    </row>
    <row r="37" spans="1:6" ht="12.75" customHeight="1">
      <c r="A37" s="98" t="s">
        <v>322</v>
      </c>
      <c r="B37" s="99"/>
      <c r="C37" s="135" t="s">
        <v>323</v>
      </c>
      <c r="D37" s="156">
        <v>330</v>
      </c>
      <c r="E37" s="156">
        <v>310</v>
      </c>
      <c r="F37" s="76">
        <f t="shared" si="0"/>
        <v>93.93939393939394</v>
      </c>
    </row>
    <row r="38" spans="1:6" ht="12.75" customHeight="1">
      <c r="A38" s="77" t="s">
        <v>192</v>
      </c>
      <c r="B38" s="69"/>
      <c r="C38" s="134" t="s">
        <v>193</v>
      </c>
      <c r="D38" s="87">
        <v>5860</v>
      </c>
      <c r="E38" s="87">
        <v>10253</v>
      </c>
      <c r="F38" s="76">
        <f t="shared" si="0"/>
        <v>174.96587030716722</v>
      </c>
    </row>
    <row r="39" spans="1:6" ht="12.75" customHeight="1">
      <c r="A39" s="77" t="s">
        <v>194</v>
      </c>
      <c r="B39" s="69"/>
      <c r="C39" s="134" t="s">
        <v>195</v>
      </c>
      <c r="D39" s="87"/>
      <c r="E39" s="87"/>
      <c r="F39" s="76"/>
    </row>
    <row r="40" spans="1:6" ht="26.25" customHeight="1">
      <c r="A40" s="77">
        <v>1000132</v>
      </c>
      <c r="B40" s="69"/>
      <c r="C40" s="78" t="s">
        <v>324</v>
      </c>
      <c r="D40" s="87"/>
      <c r="E40" s="87"/>
      <c r="F40" s="76"/>
    </row>
    <row r="41" spans="1:6" ht="12.75" customHeight="1">
      <c r="A41" s="77" t="s">
        <v>325</v>
      </c>
      <c r="B41" s="69"/>
      <c r="C41" s="134" t="s">
        <v>326</v>
      </c>
      <c r="D41" s="87"/>
      <c r="E41" s="87"/>
      <c r="F41" s="76"/>
    </row>
    <row r="42" spans="1:6" ht="12.75" customHeight="1">
      <c r="A42" s="90"/>
      <c r="B42" s="91"/>
      <c r="C42" s="132" t="s">
        <v>198</v>
      </c>
      <c r="D42" s="75">
        <f>D43+D44+D45</f>
        <v>11985</v>
      </c>
      <c r="E42" s="75">
        <f>E43+E44+E45</f>
        <v>13049</v>
      </c>
      <c r="F42" s="76">
        <f t="shared" si="0"/>
        <v>108.87776387150605</v>
      </c>
    </row>
    <row r="43" spans="1:6" ht="12.75" customHeight="1">
      <c r="A43" s="143">
        <v>1000215</v>
      </c>
      <c r="B43" s="173"/>
      <c r="C43" s="79" t="s">
        <v>199</v>
      </c>
      <c r="D43" s="87">
        <v>4360</v>
      </c>
      <c r="E43" s="156">
        <v>5260</v>
      </c>
      <c r="F43" s="76">
        <f t="shared" si="0"/>
        <v>120.64220183486239</v>
      </c>
    </row>
    <row r="44" spans="1:6" ht="25.5" customHeight="1">
      <c r="A44" s="143">
        <v>1000215</v>
      </c>
      <c r="B44" s="69" t="s">
        <v>327</v>
      </c>
      <c r="C44" s="78" t="s">
        <v>328</v>
      </c>
      <c r="D44" s="87">
        <v>7135</v>
      </c>
      <c r="E44" s="87">
        <v>7190</v>
      </c>
      <c r="F44" s="76">
        <f t="shared" si="0"/>
        <v>100.770847932726</v>
      </c>
    </row>
    <row r="45" spans="1:6" ht="12.75" customHeight="1">
      <c r="A45" s="145">
        <v>1000207</v>
      </c>
      <c r="B45" s="174"/>
      <c r="C45" s="86" t="s">
        <v>200</v>
      </c>
      <c r="D45" s="120">
        <v>490</v>
      </c>
      <c r="E45" s="120">
        <v>599</v>
      </c>
      <c r="F45" s="76">
        <f t="shared" si="0"/>
        <v>122.24489795918367</v>
      </c>
    </row>
    <row r="46" spans="1:6" ht="12.75" customHeight="1">
      <c r="A46" s="77">
        <v>1000207</v>
      </c>
      <c r="B46" s="83" t="s">
        <v>201</v>
      </c>
      <c r="C46" s="78" t="s">
        <v>202</v>
      </c>
      <c r="D46" s="87">
        <v>0</v>
      </c>
      <c r="E46" s="87"/>
      <c r="F46" s="76"/>
    </row>
    <row r="47" spans="1:6" ht="12.75" customHeight="1">
      <c r="A47" s="77">
        <v>1000207</v>
      </c>
      <c r="B47" s="83" t="s">
        <v>201</v>
      </c>
      <c r="C47" s="78" t="s">
        <v>203</v>
      </c>
      <c r="D47" s="87">
        <v>0</v>
      </c>
      <c r="E47" s="87">
        <v>6</v>
      </c>
      <c r="F47" s="76"/>
    </row>
    <row r="48" spans="1:6" ht="12.75" customHeight="1">
      <c r="A48" s="77">
        <v>1000207</v>
      </c>
      <c r="B48" s="83" t="s">
        <v>201</v>
      </c>
      <c r="C48" s="78" t="s">
        <v>204</v>
      </c>
      <c r="D48" s="87">
        <v>0</v>
      </c>
      <c r="E48" s="87"/>
      <c r="F48" s="76"/>
    </row>
    <row r="49" spans="1:6" ht="12.75" customHeight="1">
      <c r="A49" s="77">
        <v>1000207</v>
      </c>
      <c r="B49" s="83" t="s">
        <v>201</v>
      </c>
      <c r="C49" s="78" t="s">
        <v>205</v>
      </c>
      <c r="D49" s="87">
        <v>0</v>
      </c>
      <c r="E49" s="87"/>
      <c r="F49" s="76"/>
    </row>
    <row r="50" spans="1:6" ht="12.75" customHeight="1">
      <c r="A50" s="143">
        <v>1000207</v>
      </c>
      <c r="B50" s="144" t="s">
        <v>206</v>
      </c>
      <c r="C50" s="79" t="s">
        <v>207</v>
      </c>
      <c r="D50" s="87"/>
      <c r="E50" s="87"/>
      <c r="F50" s="76"/>
    </row>
    <row r="51" spans="1:6" ht="12.75" customHeight="1">
      <c r="A51" s="143">
        <v>1000207</v>
      </c>
      <c r="B51" s="144" t="s">
        <v>208</v>
      </c>
      <c r="C51" s="79" t="s">
        <v>209</v>
      </c>
      <c r="D51" s="87">
        <v>64</v>
      </c>
      <c r="E51" s="87">
        <v>200</v>
      </c>
      <c r="F51" s="76">
        <f t="shared" si="0"/>
        <v>312.5</v>
      </c>
    </row>
    <row r="52" spans="1:6" ht="12.75" customHeight="1">
      <c r="A52" s="143"/>
      <c r="B52" s="144"/>
      <c r="C52" s="175" t="s">
        <v>329</v>
      </c>
      <c r="D52" s="176"/>
      <c r="E52" s="176">
        <v>465</v>
      </c>
      <c r="F52" s="76"/>
    </row>
    <row r="53" spans="1:6" ht="12.75" customHeight="1">
      <c r="A53" s="143"/>
      <c r="B53" s="144"/>
      <c r="C53" s="175" t="s">
        <v>330</v>
      </c>
      <c r="D53" s="176">
        <v>10</v>
      </c>
      <c r="E53" s="176">
        <v>15</v>
      </c>
      <c r="F53" s="76">
        <f t="shared" si="0"/>
        <v>150</v>
      </c>
    </row>
    <row r="54" spans="1:6" ht="12.75" customHeight="1">
      <c r="A54" s="143"/>
      <c r="B54" s="144"/>
      <c r="C54" s="175" t="s">
        <v>331</v>
      </c>
      <c r="D54" s="176">
        <v>75</v>
      </c>
      <c r="E54" s="176">
        <v>151</v>
      </c>
      <c r="F54" s="76">
        <f t="shared" si="0"/>
        <v>201.33333333333334</v>
      </c>
    </row>
    <row r="55" spans="1:5" ht="12.75" customHeight="1">
      <c r="A55" s="177" t="s">
        <v>332</v>
      </c>
      <c r="B55" s="178"/>
      <c r="C55" s="179"/>
      <c r="D55" s="179"/>
      <c r="E55" s="110"/>
    </row>
    <row r="57" spans="3:6" ht="12.75" customHeight="1">
      <c r="C57" s="104" t="s">
        <v>213</v>
      </c>
      <c r="D57" s="104"/>
      <c r="E57" s="104"/>
      <c r="F57" s="61"/>
    </row>
    <row r="58" spans="3:6" ht="12.75" customHeight="1">
      <c r="C58" s="105" t="s">
        <v>214</v>
      </c>
      <c r="D58" s="147">
        <f>D4</f>
        <v>31300</v>
      </c>
      <c r="E58" s="147">
        <f>E4</f>
        <v>24184</v>
      </c>
      <c r="F58" s="76">
        <f>+E58*100/D58</f>
        <v>77.26517571884985</v>
      </c>
    </row>
    <row r="59" spans="3:6" ht="12.75" customHeight="1">
      <c r="C59" s="105" t="s">
        <v>215</v>
      </c>
      <c r="D59" s="147">
        <f>D21</f>
        <v>29095</v>
      </c>
      <c r="E59" s="147">
        <f>E21</f>
        <v>33965</v>
      </c>
      <c r="F59" s="76">
        <f>+E59*100/D59</f>
        <v>116.73827118061523</v>
      </c>
    </row>
    <row r="60" spans="3:6" ht="12.75" customHeight="1">
      <c r="C60" s="105" t="s">
        <v>182</v>
      </c>
      <c r="D60" s="147">
        <f>D30</f>
        <v>13403</v>
      </c>
      <c r="E60" s="147">
        <f>E30</f>
        <v>18237</v>
      </c>
      <c r="F60" s="76">
        <f>+E60*100/D60</f>
        <v>136.06655226441842</v>
      </c>
    </row>
    <row r="61" spans="3:6" ht="12.75" customHeight="1">
      <c r="C61" s="108" t="s">
        <v>198</v>
      </c>
      <c r="D61" s="147">
        <f>D42</f>
        <v>11985</v>
      </c>
      <c r="E61" s="147">
        <f>E42</f>
        <v>13049</v>
      </c>
      <c r="F61" s="76">
        <f>+E61*100/D61</f>
        <v>108.87776387150605</v>
      </c>
    </row>
    <row r="62" spans="3:6" ht="12.75" customHeight="1">
      <c r="C62" s="104"/>
      <c r="D62" s="104"/>
      <c r="E62" s="104"/>
      <c r="F62" s="61"/>
    </row>
    <row r="63" spans="3:6" ht="12.75" customHeight="1">
      <c r="C63" s="104"/>
      <c r="D63" s="148">
        <f>D58+D59+D60+D61</f>
        <v>85783</v>
      </c>
      <c r="E63" s="148">
        <f>E58+E59+E60+E61</f>
        <v>89435</v>
      </c>
      <c r="F63" s="76">
        <f>+E63*100/D63</f>
        <v>104.25725376822913</v>
      </c>
    </row>
    <row r="64" spans="3:6" ht="12.75" customHeight="1">
      <c r="C64" s="61"/>
      <c r="D64" s="61"/>
      <c r="E64" s="61"/>
      <c r="F64" s="61"/>
    </row>
    <row r="65" spans="3:6" ht="12.75" customHeight="1">
      <c r="C65" s="110" t="s">
        <v>216</v>
      </c>
      <c r="D65" s="110">
        <v>0</v>
      </c>
      <c r="E65" s="110">
        <v>0</v>
      </c>
      <c r="F65" s="110"/>
    </row>
    <row r="66" spans="3:6" ht="12.75" customHeight="1">
      <c r="C66" s="110"/>
      <c r="D66" s="110"/>
      <c r="E66" s="110"/>
      <c r="F66" s="110"/>
    </row>
    <row r="67" spans="3:6" ht="12.75" customHeight="1">
      <c r="C67" s="110" t="s">
        <v>217</v>
      </c>
      <c r="D67" s="110">
        <f>+D63+D65</f>
        <v>85783</v>
      </c>
      <c r="E67" s="110">
        <f>+E63+E65</f>
        <v>89435</v>
      </c>
      <c r="F67" s="107">
        <f>+E67*100/D67</f>
        <v>104.25725376822913</v>
      </c>
    </row>
  </sheetData>
  <sheetProtection selectLockedCells="1" selectUnlockedCells="1"/>
  <printOptions horizontalCentered="1"/>
  <pageMargins left="0" right="0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3" sqref="D3"/>
    </sheetView>
  </sheetViews>
  <sheetFormatPr defaultColWidth="9.140625" defaultRowHeight="12.75" customHeight="1"/>
  <cols>
    <col min="1" max="1" width="10.7109375" style="59" customWidth="1"/>
    <col min="2" max="2" width="9.8515625" style="60" customWidth="1"/>
    <col min="3" max="3" width="49.421875" style="61" customWidth="1"/>
    <col min="4" max="4" width="9.7109375" style="61" customWidth="1"/>
    <col min="5" max="5" width="10.00390625" style="61" customWidth="1"/>
    <col min="6" max="16384" width="9.140625" style="61" customWidth="1"/>
  </cols>
  <sheetData>
    <row r="1" spans="1:4" ht="13.5" customHeight="1">
      <c r="A1" s="834" t="s">
        <v>54</v>
      </c>
      <c r="B1" s="834"/>
      <c r="C1" s="834"/>
      <c r="D1" s="64"/>
    </row>
    <row r="2" spans="1:5" ht="13.5" customHeight="1">
      <c r="A2" s="65"/>
      <c r="B2" s="66"/>
      <c r="C2" s="64"/>
      <c r="E2" s="67" t="s">
        <v>333</v>
      </c>
    </row>
    <row r="3" spans="1:6" ht="27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150</v>
      </c>
      <c r="F3" s="68" t="s">
        <v>151</v>
      </c>
    </row>
    <row r="4" spans="1:5" ht="13.5" customHeight="1">
      <c r="A4" s="90"/>
      <c r="B4" s="91"/>
      <c r="C4" s="74" t="s">
        <v>152</v>
      </c>
      <c r="D4" s="132"/>
      <c r="E4" s="181"/>
    </row>
    <row r="5" spans="1:5" s="182" customFormat="1" ht="13.5" customHeight="1">
      <c r="A5" s="84" t="s">
        <v>334</v>
      </c>
      <c r="B5" s="121"/>
      <c r="C5" s="133" t="s">
        <v>335</v>
      </c>
      <c r="D5" s="133"/>
      <c r="E5" s="120"/>
    </row>
    <row r="6" spans="1:5" ht="13.5" customHeight="1">
      <c r="A6" s="77" t="s">
        <v>334</v>
      </c>
      <c r="B6" s="69"/>
      <c r="C6" s="134" t="s">
        <v>336</v>
      </c>
      <c r="D6" s="134"/>
      <c r="E6" s="87"/>
    </row>
    <row r="7" spans="1:5" ht="13.5" customHeight="1">
      <c r="A7" s="77" t="s">
        <v>334</v>
      </c>
      <c r="B7" s="69"/>
      <c r="C7" s="134" t="s">
        <v>337</v>
      </c>
      <c r="D7" s="134"/>
      <c r="E7" s="87"/>
    </row>
    <row r="8" spans="1:5" ht="12.75" customHeight="1">
      <c r="A8" s="80">
        <v>1200088</v>
      </c>
      <c r="B8" s="81"/>
      <c r="C8" s="108" t="s">
        <v>338</v>
      </c>
      <c r="D8" s="155"/>
      <c r="E8" s="183"/>
    </row>
    <row r="9" spans="1:5" ht="13.5" customHeight="1">
      <c r="A9" s="90"/>
      <c r="B9" s="91"/>
      <c r="C9" s="132" t="s">
        <v>339</v>
      </c>
      <c r="D9" s="132"/>
      <c r="E9" s="184"/>
    </row>
    <row r="10" spans="1:5" ht="13.5" customHeight="1">
      <c r="A10" s="77">
        <v>1200039</v>
      </c>
      <c r="B10" s="69"/>
      <c r="C10" s="134" t="s">
        <v>340</v>
      </c>
      <c r="D10" s="134"/>
      <c r="E10" s="87"/>
    </row>
    <row r="11" spans="1:5" ht="13.5" customHeight="1">
      <c r="A11" s="77" t="s">
        <v>341</v>
      </c>
      <c r="B11" s="69"/>
      <c r="C11" s="134" t="s">
        <v>342</v>
      </c>
      <c r="D11" s="134"/>
      <c r="E11" s="87"/>
    </row>
    <row r="12" spans="1:5" ht="13.5" customHeight="1">
      <c r="A12" s="77" t="s">
        <v>343</v>
      </c>
      <c r="B12" s="69"/>
      <c r="C12" s="134" t="s">
        <v>344</v>
      </c>
      <c r="D12" s="134"/>
      <c r="E12" s="87"/>
    </row>
    <row r="13" spans="1:5" ht="13.5" customHeight="1">
      <c r="A13" s="77" t="s">
        <v>265</v>
      </c>
      <c r="B13" s="69"/>
      <c r="C13" s="134" t="s">
        <v>176</v>
      </c>
      <c r="D13" s="108"/>
      <c r="E13" s="87"/>
    </row>
    <row r="14" spans="1:5" ht="13.5" customHeight="1">
      <c r="A14" s="90"/>
      <c r="B14" s="91"/>
      <c r="C14" s="132" t="s">
        <v>182</v>
      </c>
      <c r="D14" s="132"/>
      <c r="E14" s="184"/>
    </row>
    <row r="15" spans="1:5" ht="13.5" customHeight="1">
      <c r="A15" s="77">
        <v>1000124</v>
      </c>
      <c r="B15" s="69"/>
      <c r="C15" s="141" t="s">
        <v>185</v>
      </c>
      <c r="D15" s="141"/>
      <c r="E15" s="87"/>
    </row>
    <row r="16" spans="1:5" ht="13.5" customHeight="1">
      <c r="A16" s="77" t="s">
        <v>186</v>
      </c>
      <c r="B16" s="69"/>
      <c r="C16" s="134" t="s">
        <v>187</v>
      </c>
      <c r="D16" s="134"/>
      <c r="E16" s="87"/>
    </row>
    <row r="17" spans="1:5" ht="13.5" customHeight="1">
      <c r="A17" s="77" t="s">
        <v>188</v>
      </c>
      <c r="B17" s="69"/>
      <c r="C17" s="134" t="s">
        <v>189</v>
      </c>
      <c r="D17" s="134"/>
      <c r="E17" s="87"/>
    </row>
    <row r="18" spans="1:5" ht="13.5" customHeight="1">
      <c r="A18" s="77" t="s">
        <v>190</v>
      </c>
      <c r="B18" s="69"/>
      <c r="C18" s="134" t="s">
        <v>191</v>
      </c>
      <c r="D18" s="134"/>
      <c r="E18" s="87"/>
    </row>
    <row r="19" spans="1:5" ht="13.5" customHeight="1">
      <c r="A19" s="98" t="s">
        <v>192</v>
      </c>
      <c r="B19" s="99"/>
      <c r="C19" s="135" t="s">
        <v>193</v>
      </c>
      <c r="D19" s="185"/>
      <c r="E19" s="186"/>
    </row>
    <row r="20" spans="1:5" ht="13.5" customHeight="1">
      <c r="A20" s="77" t="s">
        <v>194</v>
      </c>
      <c r="B20" s="69"/>
      <c r="C20" s="134" t="s">
        <v>195</v>
      </c>
      <c r="D20" s="134"/>
      <c r="E20" s="87"/>
    </row>
    <row r="21" spans="1:5" ht="13.5" customHeight="1">
      <c r="A21" s="77" t="s">
        <v>267</v>
      </c>
      <c r="B21" s="69"/>
      <c r="C21" s="134" t="s">
        <v>196</v>
      </c>
      <c r="D21" s="134"/>
      <c r="E21" s="87"/>
    </row>
    <row r="22" spans="1:5" ht="13.5" customHeight="1">
      <c r="A22" s="77">
        <v>1000181</v>
      </c>
      <c r="B22" s="69"/>
      <c r="C22" s="134" t="s">
        <v>197</v>
      </c>
      <c r="D22" s="134"/>
      <c r="E22" s="87"/>
    </row>
    <row r="23" spans="1:5" ht="13.5" customHeight="1">
      <c r="A23" s="90"/>
      <c r="B23" s="91"/>
      <c r="C23" s="132" t="s">
        <v>198</v>
      </c>
      <c r="D23" s="132"/>
      <c r="E23" s="184"/>
    </row>
    <row r="24" spans="1:5" ht="13.5" customHeight="1">
      <c r="A24" s="143">
        <v>1000215</v>
      </c>
      <c r="B24" s="144"/>
      <c r="C24" s="79" t="s">
        <v>199</v>
      </c>
      <c r="D24" s="79"/>
      <c r="E24" s="87"/>
    </row>
    <row r="25" spans="1:5" ht="13.5" customHeight="1">
      <c r="A25" s="145">
        <v>1000207</v>
      </c>
      <c r="B25" s="174"/>
      <c r="C25" s="86" t="s">
        <v>200</v>
      </c>
      <c r="D25" s="102"/>
      <c r="E25" s="187"/>
    </row>
    <row r="26" spans="1:5" ht="13.5" customHeight="1">
      <c r="A26" s="77">
        <v>1000207</v>
      </c>
      <c r="B26" s="83" t="s">
        <v>201</v>
      </c>
      <c r="C26" s="78" t="s">
        <v>202</v>
      </c>
      <c r="D26" s="87">
        <v>0</v>
      </c>
      <c r="E26" s="87">
        <v>0</v>
      </c>
    </row>
    <row r="27" spans="1:5" ht="13.5" customHeight="1">
      <c r="A27" s="77">
        <v>1000207</v>
      </c>
      <c r="B27" s="83" t="s">
        <v>201</v>
      </c>
      <c r="C27" s="78" t="s">
        <v>203</v>
      </c>
      <c r="D27" s="87">
        <v>0</v>
      </c>
      <c r="E27" s="87">
        <v>0</v>
      </c>
    </row>
    <row r="28" spans="1:5" ht="13.5" customHeight="1">
      <c r="A28" s="77">
        <v>1000207</v>
      </c>
      <c r="B28" s="83" t="s">
        <v>201</v>
      </c>
      <c r="C28" s="78" t="s">
        <v>204</v>
      </c>
      <c r="D28" s="87">
        <v>0</v>
      </c>
      <c r="E28" s="87">
        <v>0</v>
      </c>
    </row>
    <row r="29" spans="1:5" ht="13.5" customHeight="1">
      <c r="A29" s="77">
        <v>1000207</v>
      </c>
      <c r="B29" s="83" t="s">
        <v>201</v>
      </c>
      <c r="C29" s="78" t="s">
        <v>205</v>
      </c>
      <c r="D29" s="87">
        <v>0</v>
      </c>
      <c r="E29" s="87">
        <v>0</v>
      </c>
    </row>
    <row r="30" spans="1:5" ht="13.5" customHeight="1">
      <c r="A30" s="143">
        <v>1000207</v>
      </c>
      <c r="B30" s="144" t="s">
        <v>206</v>
      </c>
      <c r="C30" s="79" t="s">
        <v>207</v>
      </c>
      <c r="D30" s="79"/>
      <c r="E30" s="87"/>
    </row>
    <row r="31" spans="1:5" ht="12.75" customHeight="1">
      <c r="A31" s="143">
        <v>1000207</v>
      </c>
      <c r="B31" s="144" t="s">
        <v>208</v>
      </c>
      <c r="C31" s="79" t="s">
        <v>209</v>
      </c>
      <c r="D31" s="79"/>
      <c r="E31" s="87"/>
    </row>
    <row r="32" spans="1:5" ht="22.5" customHeight="1">
      <c r="A32" s="188" t="s">
        <v>345</v>
      </c>
      <c r="B32" s="188"/>
      <c r="C32" s="188"/>
      <c r="D32" s="188"/>
      <c r="E32" s="188"/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6">
      <selection activeCell="I16" sqref="I16"/>
    </sheetView>
  </sheetViews>
  <sheetFormatPr defaultColWidth="9.140625" defaultRowHeight="12.75" customHeight="1"/>
  <cols>
    <col min="1" max="1" width="9.421875" style="61" customWidth="1"/>
    <col min="2" max="2" width="7.140625" style="112" customWidth="1"/>
    <col min="3" max="3" width="55.421875" style="61" customWidth="1"/>
    <col min="4" max="4" width="9.57421875" style="61" customWidth="1"/>
    <col min="5" max="16384" width="9.140625" style="61" customWidth="1"/>
  </cols>
  <sheetData>
    <row r="1" spans="1:4" ht="15.75" customHeight="1">
      <c r="A1" s="189" t="s">
        <v>55</v>
      </c>
      <c r="B1" s="190"/>
      <c r="C1" s="64"/>
      <c r="D1" s="55" t="s">
        <v>73</v>
      </c>
    </row>
    <row r="2" spans="1:5" ht="12.75" customHeight="1">
      <c r="A2" s="191"/>
      <c r="B2" s="192"/>
      <c r="C2" s="64"/>
      <c r="D2" s="64"/>
      <c r="E2" s="67" t="s">
        <v>346</v>
      </c>
    </row>
    <row r="3" spans="1:6" s="193" customFormat="1" ht="4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1040</v>
      </c>
      <c r="F3" s="68" t="s">
        <v>151</v>
      </c>
    </row>
    <row r="4" spans="1:6" s="193" customFormat="1" ht="12.75" customHeight="1">
      <c r="A4" s="72"/>
      <c r="B4" s="73"/>
      <c r="C4" s="74" t="s">
        <v>152</v>
      </c>
      <c r="D4" s="194">
        <f>D5+D8+D9+D10+D14+D15+D16+D17+D18</f>
        <v>31745</v>
      </c>
      <c r="E4" s="194">
        <f>E5+E8+E9+E10+E14+E15+E16+E17+E18</f>
        <v>18709</v>
      </c>
      <c r="F4" s="76">
        <f aca="true" t="shared" si="0" ref="F4:F46">+E4*100/D4</f>
        <v>58.935265396125374</v>
      </c>
    </row>
    <row r="5" spans="1:6" s="193" customFormat="1" ht="12.75" customHeight="1">
      <c r="A5" s="84" t="s">
        <v>334</v>
      </c>
      <c r="B5" s="83"/>
      <c r="C5" s="195" t="s">
        <v>347</v>
      </c>
      <c r="D5" s="196">
        <v>4100</v>
      </c>
      <c r="E5" s="196">
        <v>2851</v>
      </c>
      <c r="F5" s="76">
        <f t="shared" si="0"/>
        <v>69.53658536585365</v>
      </c>
    </row>
    <row r="6" spans="1:6" s="193" customFormat="1" ht="12.75" customHeight="1">
      <c r="A6" s="77" t="s">
        <v>334</v>
      </c>
      <c r="B6" s="69"/>
      <c r="C6" s="197" t="s">
        <v>348</v>
      </c>
      <c r="D6" s="198"/>
      <c r="E6" s="198"/>
      <c r="F6" s="76"/>
    </row>
    <row r="7" spans="1:6" s="193" customFormat="1" ht="12.75" customHeight="1">
      <c r="A7" s="77" t="s">
        <v>334</v>
      </c>
      <c r="B7" s="69"/>
      <c r="C7" s="197" t="s">
        <v>349</v>
      </c>
      <c r="D7" s="198"/>
      <c r="E7" s="198"/>
      <c r="F7" s="76"/>
    </row>
    <row r="8" spans="1:6" s="193" customFormat="1" ht="12.75" customHeight="1">
      <c r="A8" s="80">
        <v>1200088</v>
      </c>
      <c r="B8" s="81"/>
      <c r="C8" s="108" t="s">
        <v>350</v>
      </c>
      <c r="D8" s="199">
        <v>350</v>
      </c>
      <c r="E8" s="199">
        <v>421</v>
      </c>
      <c r="F8" s="76">
        <f t="shared" si="0"/>
        <v>120.28571428571429</v>
      </c>
    </row>
    <row r="9" spans="1:6" s="193" customFormat="1" ht="12.75" customHeight="1">
      <c r="A9" s="200">
        <v>1200062</v>
      </c>
      <c r="B9" s="201"/>
      <c r="C9" s="202" t="s">
        <v>351</v>
      </c>
      <c r="D9" s="199">
        <v>450</v>
      </c>
      <c r="E9" s="199">
        <v>309</v>
      </c>
      <c r="F9" s="76">
        <f t="shared" si="0"/>
        <v>68.66666666666667</v>
      </c>
    </row>
    <row r="10" spans="1:6" s="193" customFormat="1" ht="12.75" customHeight="1">
      <c r="A10" s="84">
        <v>1200070</v>
      </c>
      <c r="B10" s="203"/>
      <c r="C10" s="204" t="s">
        <v>352</v>
      </c>
      <c r="D10" s="205">
        <v>400</v>
      </c>
      <c r="E10" s="205">
        <v>309</v>
      </c>
      <c r="F10" s="76">
        <f t="shared" si="0"/>
        <v>77.25</v>
      </c>
    </row>
    <row r="11" spans="1:6" s="193" customFormat="1" ht="12.75" customHeight="1">
      <c r="A11" s="98">
        <v>1200070</v>
      </c>
      <c r="B11" s="206"/>
      <c r="C11" s="207" t="s">
        <v>353</v>
      </c>
      <c r="D11" s="199"/>
      <c r="E11" s="199"/>
      <c r="F11" s="76"/>
    </row>
    <row r="12" spans="1:6" s="193" customFormat="1" ht="12.75" customHeight="1">
      <c r="A12" s="98">
        <v>1200070</v>
      </c>
      <c r="B12" s="99"/>
      <c r="C12" s="197" t="s">
        <v>354</v>
      </c>
      <c r="D12" s="199"/>
      <c r="E12" s="199"/>
      <c r="F12" s="76"/>
    </row>
    <row r="13" spans="1:6" s="193" customFormat="1" ht="12.75" customHeight="1">
      <c r="A13" s="208" t="s">
        <v>355</v>
      </c>
      <c r="B13" s="172"/>
      <c r="C13" s="209" t="s">
        <v>356</v>
      </c>
      <c r="D13" s="199"/>
      <c r="E13" s="199"/>
      <c r="F13" s="76"/>
    </row>
    <row r="14" spans="1:6" s="193" customFormat="1" ht="12.75" customHeight="1">
      <c r="A14" s="208" t="s">
        <v>355</v>
      </c>
      <c r="B14" s="172" t="s">
        <v>283</v>
      </c>
      <c r="C14" s="209" t="s">
        <v>356</v>
      </c>
      <c r="D14" s="199">
        <v>15555</v>
      </c>
      <c r="E14" s="199">
        <v>3914</v>
      </c>
      <c r="F14" s="76">
        <f t="shared" si="0"/>
        <v>25.162327225972355</v>
      </c>
    </row>
    <row r="15" spans="1:6" s="193" customFormat="1" ht="12.75" customHeight="1">
      <c r="A15" s="80" t="s">
        <v>253</v>
      </c>
      <c r="B15" s="81"/>
      <c r="C15" s="209" t="s">
        <v>357</v>
      </c>
      <c r="D15" s="199">
        <v>10890</v>
      </c>
      <c r="E15" s="199">
        <v>10905</v>
      </c>
      <c r="F15" s="76">
        <f t="shared" si="0"/>
        <v>100.13774104683196</v>
      </c>
    </row>
    <row r="16" spans="1:6" s="193" customFormat="1" ht="45" customHeight="1">
      <c r="A16" s="210" t="s">
        <v>358</v>
      </c>
      <c r="B16" s="88"/>
      <c r="C16" s="211" t="s">
        <v>255</v>
      </c>
      <c r="D16" s="205"/>
      <c r="E16" s="205"/>
      <c r="F16" s="76"/>
    </row>
    <row r="17" spans="1:6" s="193" customFormat="1" ht="48" customHeight="1">
      <c r="A17" s="210" t="s">
        <v>359</v>
      </c>
      <c r="B17" s="88"/>
      <c r="C17" s="211" t="s">
        <v>256</v>
      </c>
      <c r="D17" s="205"/>
      <c r="E17" s="205"/>
      <c r="F17" s="76"/>
    </row>
    <row r="18" spans="1:6" s="193" customFormat="1" ht="42" customHeight="1">
      <c r="A18" s="210" t="s">
        <v>360</v>
      </c>
      <c r="B18" s="88"/>
      <c r="C18" s="211" t="s">
        <v>257</v>
      </c>
      <c r="D18" s="205"/>
      <c r="E18" s="205"/>
      <c r="F18" s="76"/>
    </row>
    <row r="19" spans="1:6" s="193" customFormat="1" ht="15.75" customHeight="1">
      <c r="A19" s="90"/>
      <c r="B19" s="91"/>
      <c r="C19" s="212" t="s">
        <v>361</v>
      </c>
      <c r="D19" s="194">
        <f>SUM(D20:D28)</f>
        <v>452550</v>
      </c>
      <c r="E19" s="194">
        <f>SUM(E20:E28)</f>
        <v>444579</v>
      </c>
      <c r="F19" s="76">
        <f t="shared" si="0"/>
        <v>98.23864766324164</v>
      </c>
    </row>
    <row r="20" spans="1:6" s="193" customFormat="1" ht="12.75" customHeight="1">
      <c r="A20" s="77" t="s">
        <v>362</v>
      </c>
      <c r="B20" s="69"/>
      <c r="C20" s="78" t="s">
        <v>363</v>
      </c>
      <c r="D20" s="199">
        <v>173100</v>
      </c>
      <c r="E20" s="199">
        <v>154922</v>
      </c>
      <c r="F20" s="76">
        <f t="shared" si="0"/>
        <v>89.49855574812247</v>
      </c>
    </row>
    <row r="21" spans="1:6" s="193" customFormat="1" ht="12.75" customHeight="1">
      <c r="A21" s="77">
        <v>1200039</v>
      </c>
      <c r="B21" s="69" t="s">
        <v>153</v>
      </c>
      <c r="C21" s="78" t="s">
        <v>364</v>
      </c>
      <c r="D21" s="199"/>
      <c r="E21" s="199"/>
      <c r="F21" s="76"/>
    </row>
    <row r="22" spans="1:6" s="193" customFormat="1" ht="12.75" customHeight="1">
      <c r="A22" s="77" t="s">
        <v>341</v>
      </c>
      <c r="B22" s="69"/>
      <c r="C22" s="78" t="s">
        <v>365</v>
      </c>
      <c r="D22" s="199">
        <v>245200</v>
      </c>
      <c r="E22" s="199">
        <v>257125</v>
      </c>
      <c r="F22" s="76">
        <f t="shared" si="0"/>
        <v>104.86337683523654</v>
      </c>
    </row>
    <row r="23" spans="1:6" s="193" customFormat="1" ht="12.75" customHeight="1">
      <c r="A23" s="77">
        <v>1200047</v>
      </c>
      <c r="B23" s="69" t="s">
        <v>153</v>
      </c>
      <c r="C23" s="78" t="s">
        <v>366</v>
      </c>
      <c r="D23" s="199"/>
      <c r="E23" s="199"/>
      <c r="F23" s="76"/>
    </row>
    <row r="24" spans="1:6" s="193" customFormat="1" ht="12.75" customHeight="1">
      <c r="A24" s="77" t="s">
        <v>343</v>
      </c>
      <c r="B24" s="69"/>
      <c r="C24" s="78" t="s">
        <v>367</v>
      </c>
      <c r="D24" s="199">
        <v>4450</v>
      </c>
      <c r="E24" s="199">
        <v>5413</v>
      </c>
      <c r="F24" s="76">
        <f t="shared" si="0"/>
        <v>121.64044943820225</v>
      </c>
    </row>
    <row r="25" spans="1:6" s="193" customFormat="1" ht="12.75" customHeight="1">
      <c r="A25" s="77" t="s">
        <v>265</v>
      </c>
      <c r="B25" s="69"/>
      <c r="C25" s="78" t="s">
        <v>176</v>
      </c>
      <c r="D25" s="199">
        <v>29800</v>
      </c>
      <c r="E25" s="199">
        <v>27119</v>
      </c>
      <c r="F25" s="76">
        <f t="shared" si="0"/>
        <v>91.00335570469798</v>
      </c>
    </row>
    <row r="26" spans="1:6" s="193" customFormat="1" ht="24" customHeight="1">
      <c r="A26" s="77" t="s">
        <v>177</v>
      </c>
      <c r="B26" s="69"/>
      <c r="C26" s="78" t="s">
        <v>266</v>
      </c>
      <c r="D26" s="199"/>
      <c r="E26" s="199"/>
      <c r="F26" s="76"/>
    </row>
    <row r="27" spans="1:6" s="193" customFormat="1" ht="12.75" customHeight="1">
      <c r="A27" s="136" t="s">
        <v>180</v>
      </c>
      <c r="B27" s="137"/>
      <c r="C27" s="138" t="s">
        <v>181</v>
      </c>
      <c r="D27" s="199"/>
      <c r="E27" s="199"/>
      <c r="F27" s="76"/>
    </row>
    <row r="28" spans="1:6" s="193" customFormat="1" ht="12.75" customHeight="1">
      <c r="A28" s="136" t="s">
        <v>368</v>
      </c>
      <c r="B28" s="137"/>
      <c r="C28" s="138" t="s">
        <v>369</v>
      </c>
      <c r="D28" s="199"/>
      <c r="E28" s="199"/>
      <c r="F28" s="76"/>
    </row>
    <row r="29" spans="1:6" s="193" customFormat="1" ht="15.75" customHeight="1">
      <c r="A29" s="90"/>
      <c r="B29" s="91"/>
      <c r="C29" s="213" t="s">
        <v>182</v>
      </c>
      <c r="D29" s="194">
        <f>SUM(D30:D40)</f>
        <v>176540</v>
      </c>
      <c r="E29" s="194">
        <f>SUM(E30:E40)</f>
        <v>168713</v>
      </c>
      <c r="F29" s="76">
        <f t="shared" si="0"/>
        <v>95.56644386541294</v>
      </c>
    </row>
    <row r="30" spans="1:6" s="193" customFormat="1" ht="12.75" customHeight="1">
      <c r="A30" s="139" t="s">
        <v>183</v>
      </c>
      <c r="B30" s="69"/>
      <c r="C30" s="140" t="s">
        <v>184</v>
      </c>
      <c r="D30" s="198">
        <v>35</v>
      </c>
      <c r="E30" s="198">
        <v>13</v>
      </c>
      <c r="F30" s="76">
        <f t="shared" si="0"/>
        <v>37.142857142857146</v>
      </c>
    </row>
    <row r="31" spans="1:6" s="193" customFormat="1" ht="12.75" customHeight="1">
      <c r="A31" s="77" t="s">
        <v>267</v>
      </c>
      <c r="B31" s="69"/>
      <c r="C31" s="78" t="s">
        <v>196</v>
      </c>
      <c r="D31" s="198">
        <v>5700</v>
      </c>
      <c r="E31" s="198">
        <v>5942</v>
      </c>
      <c r="F31" s="76">
        <f t="shared" si="0"/>
        <v>104.24561403508773</v>
      </c>
    </row>
    <row r="32" spans="1:6" s="193" customFormat="1" ht="12.75" customHeight="1">
      <c r="A32" s="77" t="s">
        <v>370</v>
      </c>
      <c r="B32" s="69"/>
      <c r="C32" s="78" t="s">
        <v>371</v>
      </c>
      <c r="D32" s="198"/>
      <c r="E32" s="198"/>
      <c r="F32" s="76"/>
    </row>
    <row r="33" spans="1:6" s="193" customFormat="1" ht="12.75" customHeight="1">
      <c r="A33" s="77">
        <v>1000272</v>
      </c>
      <c r="B33" s="69"/>
      <c r="C33" s="78" t="s">
        <v>372</v>
      </c>
      <c r="D33" s="198"/>
      <c r="E33" s="198"/>
      <c r="F33" s="76"/>
    </row>
    <row r="34" spans="1:6" s="193" customFormat="1" ht="12.75" customHeight="1">
      <c r="A34" s="214" t="s">
        <v>211</v>
      </c>
      <c r="B34" s="99"/>
      <c r="C34" s="215" t="s">
        <v>373</v>
      </c>
      <c r="D34" s="198">
        <v>1800</v>
      </c>
      <c r="E34" s="198">
        <v>2134</v>
      </c>
      <c r="F34" s="76">
        <f t="shared" si="0"/>
        <v>118.55555555555556</v>
      </c>
    </row>
    <row r="35" spans="1:6" s="193" customFormat="1" ht="12.75" customHeight="1">
      <c r="A35" s="77">
        <v>1000124</v>
      </c>
      <c r="B35" s="69"/>
      <c r="C35" s="141" t="s">
        <v>374</v>
      </c>
      <c r="D35" s="198">
        <v>2700</v>
      </c>
      <c r="E35" s="198">
        <v>2343</v>
      </c>
      <c r="F35" s="76">
        <f t="shared" si="0"/>
        <v>86.77777777777777</v>
      </c>
    </row>
    <row r="36" spans="1:6" s="193" customFormat="1" ht="12.75" customHeight="1">
      <c r="A36" s="77" t="s">
        <v>186</v>
      </c>
      <c r="B36" s="69"/>
      <c r="C36" s="141" t="s">
        <v>375</v>
      </c>
      <c r="D36" s="198">
        <v>2300</v>
      </c>
      <c r="E36" s="198">
        <v>1838</v>
      </c>
      <c r="F36" s="76">
        <f t="shared" si="0"/>
        <v>79.91304347826087</v>
      </c>
    </row>
    <row r="37" spans="1:6" ht="12.75" customHeight="1">
      <c r="A37" s="77" t="s">
        <v>188</v>
      </c>
      <c r="B37" s="69"/>
      <c r="C37" s="141" t="s">
        <v>189</v>
      </c>
      <c r="D37" s="198">
        <v>300</v>
      </c>
      <c r="E37" s="198">
        <v>279</v>
      </c>
      <c r="F37" s="76">
        <f t="shared" si="0"/>
        <v>93</v>
      </c>
    </row>
    <row r="38" spans="1:6" ht="12.75" customHeight="1">
      <c r="A38" s="77" t="s">
        <v>190</v>
      </c>
      <c r="B38" s="69"/>
      <c r="C38" s="141" t="s">
        <v>191</v>
      </c>
      <c r="D38" s="198">
        <v>5</v>
      </c>
      <c r="E38" s="198">
        <v>1</v>
      </c>
      <c r="F38" s="76">
        <f t="shared" si="0"/>
        <v>20</v>
      </c>
    </row>
    <row r="39" spans="1:6" ht="12.75" customHeight="1">
      <c r="A39" s="98" t="s">
        <v>192</v>
      </c>
      <c r="B39" s="99"/>
      <c r="C39" s="216" t="s">
        <v>376</v>
      </c>
      <c r="D39" s="198">
        <v>137400</v>
      </c>
      <c r="E39" s="198">
        <v>127448</v>
      </c>
      <c r="F39" s="76">
        <f t="shared" si="0"/>
        <v>92.75691411935954</v>
      </c>
    </row>
    <row r="40" spans="1:6" ht="12.75" customHeight="1">
      <c r="A40" s="77" t="s">
        <v>194</v>
      </c>
      <c r="B40" s="69"/>
      <c r="C40" s="141" t="s">
        <v>195</v>
      </c>
      <c r="D40" s="198">
        <v>26300</v>
      </c>
      <c r="E40" s="198">
        <v>28715</v>
      </c>
      <c r="F40" s="76">
        <f t="shared" si="0"/>
        <v>109.18250950570342</v>
      </c>
    </row>
    <row r="41" spans="1:6" ht="12.75" customHeight="1">
      <c r="A41" s="217" t="s">
        <v>377</v>
      </c>
      <c r="B41" s="218"/>
      <c r="C41" s="218" t="s">
        <v>378</v>
      </c>
      <c r="D41" s="219"/>
      <c r="E41" s="219"/>
      <c r="F41" s="76"/>
    </row>
    <row r="42" spans="1:6" ht="12.75" customHeight="1">
      <c r="A42" s="217" t="s">
        <v>379</v>
      </c>
      <c r="B42" s="218"/>
      <c r="C42" s="218" t="s">
        <v>380</v>
      </c>
      <c r="D42" s="219"/>
      <c r="E42" s="219"/>
      <c r="F42" s="76"/>
    </row>
    <row r="43" spans="1:6" ht="15.75" customHeight="1">
      <c r="A43" s="90"/>
      <c r="B43" s="91"/>
      <c r="C43" s="213" t="s">
        <v>198</v>
      </c>
      <c r="D43" s="194">
        <f>D44+D45+D46</f>
        <v>40600</v>
      </c>
      <c r="E43" s="194">
        <f>E44+E45+E46</f>
        <v>39240</v>
      </c>
      <c r="F43" s="76">
        <f t="shared" si="0"/>
        <v>96.65024630541872</v>
      </c>
    </row>
    <row r="44" spans="1:6" ht="14.25" customHeight="1">
      <c r="A44" s="143">
        <v>1000215</v>
      </c>
      <c r="B44" s="144"/>
      <c r="C44" s="155" t="s">
        <v>199</v>
      </c>
      <c r="D44" s="220">
        <v>40200</v>
      </c>
      <c r="E44" s="220">
        <v>39069</v>
      </c>
      <c r="F44" s="76">
        <f t="shared" si="0"/>
        <v>97.18656716417911</v>
      </c>
    </row>
    <row r="45" spans="1:6" ht="54.75" customHeight="1">
      <c r="A45" s="221" t="s">
        <v>381</v>
      </c>
      <c r="B45" s="169" t="s">
        <v>382</v>
      </c>
      <c r="C45" s="222" t="s">
        <v>383</v>
      </c>
      <c r="D45" s="205">
        <v>0</v>
      </c>
      <c r="E45" s="205">
        <v>0</v>
      </c>
      <c r="F45" s="76"/>
    </row>
    <row r="46" spans="1:6" ht="14.25" customHeight="1">
      <c r="A46" s="145">
        <v>1000207</v>
      </c>
      <c r="B46" s="174"/>
      <c r="C46" s="153" t="s">
        <v>200</v>
      </c>
      <c r="D46" s="223">
        <v>400</v>
      </c>
      <c r="E46" s="223">
        <v>171</v>
      </c>
      <c r="F46" s="76">
        <f t="shared" si="0"/>
        <v>42.75</v>
      </c>
    </row>
    <row r="47" spans="1:6" ht="14.25" customHeight="1">
      <c r="A47" s="77">
        <v>1000207</v>
      </c>
      <c r="B47" s="81" t="s">
        <v>201</v>
      </c>
      <c r="C47" s="78" t="s">
        <v>202</v>
      </c>
      <c r="D47" s="220"/>
      <c r="E47" s="220"/>
      <c r="F47" s="76"/>
    </row>
    <row r="48" spans="1:6" ht="14.25" customHeight="1">
      <c r="A48" s="77">
        <v>1000207</v>
      </c>
      <c r="B48" s="81" t="s">
        <v>201</v>
      </c>
      <c r="C48" s="78" t="s">
        <v>203</v>
      </c>
      <c r="D48" s="220"/>
      <c r="E48" s="220"/>
      <c r="F48" s="76"/>
    </row>
    <row r="49" spans="1:6" ht="14.25" customHeight="1">
      <c r="A49" s="77">
        <v>1000207</v>
      </c>
      <c r="B49" s="81" t="s">
        <v>201</v>
      </c>
      <c r="C49" s="78" t="s">
        <v>204</v>
      </c>
      <c r="D49" s="220"/>
      <c r="E49" s="220"/>
      <c r="F49" s="76"/>
    </row>
    <row r="50" spans="1:6" ht="14.25" customHeight="1">
      <c r="A50" s="77">
        <v>1000207</v>
      </c>
      <c r="B50" s="81" t="s">
        <v>201</v>
      </c>
      <c r="C50" s="78" t="s">
        <v>205</v>
      </c>
      <c r="D50" s="220"/>
      <c r="E50" s="220"/>
      <c r="F50" s="76"/>
    </row>
    <row r="51" spans="1:6" ht="14.25" customHeight="1">
      <c r="A51" s="143">
        <v>1000207</v>
      </c>
      <c r="B51" s="144" t="s">
        <v>206</v>
      </c>
      <c r="C51" s="155" t="s">
        <v>207</v>
      </c>
      <c r="D51" s="220"/>
      <c r="E51" s="220"/>
      <c r="F51" s="76"/>
    </row>
    <row r="52" spans="1:6" ht="14.25" customHeight="1">
      <c r="A52" s="143">
        <v>1000207</v>
      </c>
      <c r="B52" s="144" t="s">
        <v>208</v>
      </c>
      <c r="C52" s="155" t="s">
        <v>209</v>
      </c>
      <c r="D52" s="220"/>
      <c r="E52" s="220"/>
      <c r="F52" s="76"/>
    </row>
    <row r="53" spans="1:6" ht="14.25" customHeight="1">
      <c r="A53" s="143"/>
      <c r="B53" s="144"/>
      <c r="C53" s="175" t="s">
        <v>384</v>
      </c>
      <c r="D53" s="224"/>
      <c r="E53" s="224"/>
      <c r="F53" s="76"/>
    </row>
    <row r="54" spans="1:5" ht="12.75" customHeight="1">
      <c r="A54" s="834" t="s">
        <v>385</v>
      </c>
      <c r="B54" s="834"/>
      <c r="C54" s="834"/>
      <c r="D54" s="834"/>
      <c r="E54" s="834"/>
    </row>
    <row r="55" spans="1:4" ht="12.75" customHeight="1">
      <c r="A55" s="163" t="s">
        <v>386</v>
      </c>
      <c r="B55" s="164"/>
      <c r="C55" s="163"/>
      <c r="D55" s="163"/>
    </row>
    <row r="56" spans="1:4" ht="12.75" customHeight="1">
      <c r="A56" s="835" t="s">
        <v>387</v>
      </c>
      <c r="B56" s="835"/>
      <c r="C56" s="835"/>
      <c r="D56" s="835"/>
    </row>
    <row r="58" spans="1:6" ht="12.75" customHeight="1">
      <c r="A58" s="110"/>
      <c r="B58" s="166"/>
      <c r="C58" s="110"/>
      <c r="D58" s="110"/>
      <c r="E58" s="110"/>
      <c r="F58" s="110"/>
    </row>
    <row r="59" spans="1:6" ht="12.75" customHeight="1">
      <c r="A59" s="110"/>
      <c r="B59" s="166"/>
      <c r="C59" s="110"/>
      <c r="D59" s="110"/>
      <c r="E59" s="110"/>
      <c r="F59" s="110"/>
    </row>
    <row r="60" spans="1:6" ht="12.75" customHeight="1">
      <c r="A60" s="110">
        <v>1100072</v>
      </c>
      <c r="B60" s="166"/>
      <c r="C60" s="110" t="s">
        <v>388</v>
      </c>
      <c r="D60" s="110">
        <v>100</v>
      </c>
      <c r="E60" s="110">
        <v>60</v>
      </c>
      <c r="F60" s="110"/>
    </row>
    <row r="61" spans="1:6" ht="12.75" customHeight="1">
      <c r="A61" s="110">
        <v>1700061</v>
      </c>
      <c r="B61" s="166"/>
      <c r="C61" s="110" t="s">
        <v>1041</v>
      </c>
      <c r="D61" s="110"/>
      <c r="E61" s="110">
        <v>2</v>
      </c>
      <c r="F61" s="110"/>
    </row>
    <row r="62" spans="1:6" ht="12.75" customHeight="1">
      <c r="A62" s="110">
        <v>1500024</v>
      </c>
      <c r="B62" s="166"/>
      <c r="C62" s="110" t="s">
        <v>389</v>
      </c>
      <c r="D62" s="110">
        <v>130</v>
      </c>
      <c r="E62" s="110">
        <v>5</v>
      </c>
      <c r="F62" s="110"/>
    </row>
    <row r="63" spans="1:6" ht="12.75" customHeight="1">
      <c r="A63" s="110">
        <v>1100064</v>
      </c>
      <c r="B63" s="166"/>
      <c r="C63" s="110" t="s">
        <v>390</v>
      </c>
      <c r="D63" s="110">
        <v>950</v>
      </c>
      <c r="E63" s="110">
        <v>989</v>
      </c>
      <c r="F63" s="110"/>
    </row>
    <row r="64" spans="1:6" ht="12.75" customHeight="1">
      <c r="A64" s="110">
        <v>1100031</v>
      </c>
      <c r="B64" s="166"/>
      <c r="C64" s="110" t="s">
        <v>238</v>
      </c>
      <c r="D64" s="110">
        <v>70</v>
      </c>
      <c r="E64" s="110">
        <v>51</v>
      </c>
      <c r="F64" s="110"/>
    </row>
    <row r="65" spans="1:6" ht="12.75" customHeight="1">
      <c r="A65" s="110"/>
      <c r="B65" s="166"/>
      <c r="C65" s="110"/>
      <c r="D65" s="110"/>
      <c r="E65" s="110"/>
      <c r="F65" s="110"/>
    </row>
    <row r="66" spans="1:5" ht="12.75" customHeight="1">
      <c r="A66" s="110"/>
      <c r="C66" s="110"/>
      <c r="E66" s="110"/>
    </row>
    <row r="68" spans="3:6" ht="12.75" customHeight="1">
      <c r="C68" s="104" t="s">
        <v>213</v>
      </c>
      <c r="D68" s="109"/>
      <c r="E68" s="109"/>
      <c r="F68" s="226"/>
    </row>
    <row r="69" spans="3:6" ht="12.75" customHeight="1">
      <c r="C69" s="105" t="s">
        <v>214</v>
      </c>
      <c r="D69" s="227">
        <f>D4</f>
        <v>31745</v>
      </c>
      <c r="E69" s="227">
        <f>E4</f>
        <v>18709</v>
      </c>
      <c r="F69" s="107">
        <f>+E69*100/D69</f>
        <v>58.935265396125374</v>
      </c>
    </row>
    <row r="70" spans="3:6" ht="12.75" customHeight="1">
      <c r="C70" s="105" t="s">
        <v>215</v>
      </c>
      <c r="D70" s="227">
        <f>D19</f>
        <v>452550</v>
      </c>
      <c r="E70" s="227">
        <f>E19</f>
        <v>444579</v>
      </c>
      <c r="F70" s="107">
        <f>+E70*100/D70</f>
        <v>98.23864766324164</v>
      </c>
    </row>
    <row r="71" spans="3:6" ht="12.75" customHeight="1">
      <c r="C71" s="105" t="s">
        <v>182</v>
      </c>
      <c r="D71" s="227">
        <f>D29</f>
        <v>176540</v>
      </c>
      <c r="E71" s="227">
        <f>E29</f>
        <v>168713</v>
      </c>
      <c r="F71" s="107">
        <f>+E71*100/D71</f>
        <v>95.56644386541294</v>
      </c>
    </row>
    <row r="72" spans="3:6" ht="12.75" customHeight="1">
      <c r="C72" s="108" t="s">
        <v>198</v>
      </c>
      <c r="D72" s="227">
        <f>D43</f>
        <v>40600</v>
      </c>
      <c r="E72" s="227">
        <f>E43</f>
        <v>39240</v>
      </c>
      <c r="F72" s="107">
        <f>+E72*100/D72</f>
        <v>96.65024630541872</v>
      </c>
    </row>
    <row r="73" spans="3:6" ht="12.75" customHeight="1">
      <c r="C73" s="104"/>
      <c r="D73" s="228"/>
      <c r="E73" s="228"/>
      <c r="F73" s="226"/>
    </row>
    <row r="74" spans="3:6" ht="12.75" customHeight="1">
      <c r="C74" s="104"/>
      <c r="D74" s="228"/>
      <c r="E74" s="228"/>
      <c r="F74" s="226"/>
    </row>
    <row r="75" spans="3:6" ht="12.75" customHeight="1">
      <c r="C75" s="104"/>
      <c r="D75" s="228">
        <f>D69+D70+D71+D72</f>
        <v>701435</v>
      </c>
      <c r="E75" s="228">
        <f>E69+E70+E71+E72</f>
        <v>671241</v>
      </c>
      <c r="F75" s="107">
        <f>+E75*100/D75</f>
        <v>95.69539586704398</v>
      </c>
    </row>
    <row r="77" spans="3:6" ht="12.75" customHeight="1">
      <c r="C77" s="110" t="s">
        <v>216</v>
      </c>
      <c r="D77" s="110">
        <f>SUM(D58:D65)</f>
        <v>1250</v>
      </c>
      <c r="E77" s="110">
        <f>SUM(E58:E65)</f>
        <v>1107</v>
      </c>
      <c r="F77" s="110"/>
    </row>
    <row r="78" spans="3:6" ht="12.75" customHeight="1">
      <c r="C78" s="110"/>
      <c r="D78" s="110"/>
      <c r="E78" s="110"/>
      <c r="F78" s="110"/>
    </row>
    <row r="79" spans="3:6" ht="12.75" customHeight="1">
      <c r="C79" s="110" t="s">
        <v>217</v>
      </c>
      <c r="D79" s="110">
        <f>+D75+D77</f>
        <v>702685</v>
      </c>
      <c r="E79" s="110">
        <f>+E75+E77</f>
        <v>672348</v>
      </c>
      <c r="F79" s="107">
        <f>+E79*100/D79</f>
        <v>95.68270277578146</v>
      </c>
    </row>
  </sheetData>
  <sheetProtection selectLockedCells="1" selectUnlockedCells="1"/>
  <mergeCells count="2">
    <mergeCell ref="A54:E54"/>
    <mergeCell ref="A56:D56"/>
  </mergeCells>
  <printOptions horizontalCentered="1"/>
  <pageMargins left="0" right="0" top="0.6097222222222223" bottom="0.6097222222222223" header="0.5118055555555555" footer="0.5118055555555555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I23" sqref="I23"/>
    </sheetView>
  </sheetViews>
  <sheetFormatPr defaultColWidth="9.140625" defaultRowHeight="12.75" customHeight="1"/>
  <cols>
    <col min="1" max="1" width="9.140625" style="61" customWidth="1"/>
    <col min="2" max="2" width="9.140625" style="112" customWidth="1"/>
    <col min="3" max="3" width="49.140625" style="61" customWidth="1"/>
    <col min="4" max="4" width="9.57421875" style="61" customWidth="1"/>
    <col min="5" max="16384" width="9.140625" style="61" customWidth="1"/>
  </cols>
  <sheetData>
    <row r="1" spans="1:4" ht="12.75" customHeight="1">
      <c r="A1" s="229" t="s">
        <v>56</v>
      </c>
      <c r="B1" s="230"/>
      <c r="C1" s="118"/>
      <c r="D1" s="55" t="s">
        <v>73</v>
      </c>
    </row>
    <row r="2" spans="1:5" ht="12.75" customHeight="1">
      <c r="A2" s="229"/>
      <c r="B2" s="230"/>
      <c r="C2" s="118"/>
      <c r="D2" s="64"/>
      <c r="E2" s="67" t="s">
        <v>391</v>
      </c>
    </row>
    <row r="3" spans="1:6" ht="24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1040</v>
      </c>
      <c r="F3" s="68" t="s">
        <v>151</v>
      </c>
    </row>
    <row r="4" spans="1:6" ht="12.75" customHeight="1">
      <c r="A4" s="151"/>
      <c r="B4" s="91"/>
      <c r="C4" s="74" t="s">
        <v>152</v>
      </c>
      <c r="D4" s="152">
        <f>SUM(D5:D11)</f>
        <v>0</v>
      </c>
      <c r="E4" s="152">
        <f>SUM(E5:E11)</f>
        <v>0</v>
      </c>
      <c r="F4" s="76"/>
    </row>
    <row r="5" spans="1:6" ht="12.75" customHeight="1">
      <c r="A5" s="77">
        <v>1200013</v>
      </c>
      <c r="B5" s="69"/>
      <c r="C5" s="78" t="s">
        <v>392</v>
      </c>
      <c r="D5" s="77"/>
      <c r="E5" s="77"/>
      <c r="F5" s="76"/>
    </row>
    <row r="6" spans="1:6" ht="12.75" customHeight="1">
      <c r="A6" s="77">
        <v>1200088</v>
      </c>
      <c r="B6" s="69"/>
      <c r="C6" s="134" t="s">
        <v>350</v>
      </c>
      <c r="D6" s="87"/>
      <c r="E6" s="87"/>
      <c r="F6" s="76"/>
    </row>
    <row r="7" spans="1:6" ht="12.75" customHeight="1">
      <c r="A7" s="231">
        <v>1200062</v>
      </c>
      <c r="B7" s="232"/>
      <c r="C7" s="207" t="s">
        <v>351</v>
      </c>
      <c r="D7" s="233"/>
      <c r="E7" s="233"/>
      <c r="F7" s="76"/>
    </row>
    <row r="8" spans="1:6" ht="12.75" customHeight="1">
      <c r="A8" s="98">
        <v>1200070</v>
      </c>
      <c r="B8" s="232"/>
      <c r="C8" s="207" t="s">
        <v>352</v>
      </c>
      <c r="D8" s="233"/>
      <c r="E8" s="233"/>
      <c r="F8" s="76"/>
    </row>
    <row r="9" spans="1:6" ht="12.75" customHeight="1">
      <c r="A9" s="98" t="s">
        <v>355</v>
      </c>
      <c r="B9" s="99"/>
      <c r="C9" s="197" t="s">
        <v>393</v>
      </c>
      <c r="D9" s="233"/>
      <c r="E9" s="233"/>
      <c r="F9" s="76"/>
    </row>
    <row r="10" spans="1:6" ht="12.75" customHeight="1">
      <c r="A10" s="98" t="s">
        <v>355</v>
      </c>
      <c r="B10" s="172" t="s">
        <v>283</v>
      </c>
      <c r="C10" s="197" t="s">
        <v>393</v>
      </c>
      <c r="D10" s="233"/>
      <c r="E10" s="233"/>
      <c r="F10" s="76"/>
    </row>
    <row r="11" spans="1:6" ht="12.75" customHeight="1">
      <c r="A11" s="77" t="s">
        <v>253</v>
      </c>
      <c r="B11" s="69"/>
      <c r="C11" s="197" t="s">
        <v>357</v>
      </c>
      <c r="D11" s="233"/>
      <c r="E11" s="233"/>
      <c r="F11" s="76"/>
    </row>
    <row r="12" spans="1:6" ht="12.75" customHeight="1">
      <c r="A12" s="214" t="s">
        <v>211</v>
      </c>
      <c r="B12" s="99"/>
      <c r="C12" s="215" t="s">
        <v>373</v>
      </c>
      <c r="D12" s="87">
        <v>800</v>
      </c>
      <c r="E12" s="87">
        <v>622</v>
      </c>
      <c r="F12" s="76">
        <f aca="true" t="shared" si="0" ref="F12:F23">+E12*100/D12</f>
        <v>77.75</v>
      </c>
    </row>
    <row r="13" spans="1:6" ht="12.75" customHeight="1">
      <c r="A13" s="90"/>
      <c r="B13" s="91"/>
      <c r="C13" s="132" t="s">
        <v>198</v>
      </c>
      <c r="D13" s="75">
        <f>D14+D15+D16</f>
        <v>2150</v>
      </c>
      <c r="E13" s="75">
        <f>E14+E15+E16</f>
        <v>1806</v>
      </c>
      <c r="F13" s="76">
        <f t="shared" si="0"/>
        <v>84</v>
      </c>
    </row>
    <row r="14" spans="1:6" ht="12.75" customHeight="1">
      <c r="A14" s="143">
        <v>1000215</v>
      </c>
      <c r="B14" s="144"/>
      <c r="C14" s="155" t="s">
        <v>199</v>
      </c>
      <c r="D14" s="87">
        <v>2050</v>
      </c>
      <c r="E14" s="87">
        <v>1736</v>
      </c>
      <c r="F14" s="76">
        <f t="shared" si="0"/>
        <v>84.6829268292683</v>
      </c>
    </row>
    <row r="15" spans="1:6" ht="46.5" customHeight="1">
      <c r="A15" s="143" t="s">
        <v>394</v>
      </c>
      <c r="B15" s="169" t="s">
        <v>382</v>
      </c>
      <c r="C15" s="155" t="s">
        <v>383</v>
      </c>
      <c r="D15" s="234">
        <v>0</v>
      </c>
      <c r="E15" s="234">
        <v>0</v>
      </c>
      <c r="F15" s="76"/>
    </row>
    <row r="16" spans="1:6" ht="12.75" customHeight="1">
      <c r="A16" s="145">
        <v>1000207</v>
      </c>
      <c r="B16" s="146"/>
      <c r="C16" s="153" t="s">
        <v>200</v>
      </c>
      <c r="D16" s="120">
        <f>SUM(D17:D23)</f>
        <v>100</v>
      </c>
      <c r="E16" s="120">
        <v>70</v>
      </c>
      <c r="F16" s="76">
        <f t="shared" si="0"/>
        <v>70</v>
      </c>
    </row>
    <row r="17" spans="1:6" ht="29.25" customHeight="1">
      <c r="A17" s="143">
        <v>1000207</v>
      </c>
      <c r="B17" s="144" t="s">
        <v>153</v>
      </c>
      <c r="C17" s="78" t="s">
        <v>395</v>
      </c>
      <c r="D17" s="87"/>
      <c r="E17" s="87"/>
      <c r="F17" s="76"/>
    </row>
    <row r="18" spans="1:6" ht="12.75" customHeight="1">
      <c r="A18" s="77">
        <v>1000207</v>
      </c>
      <c r="B18" s="83" t="s">
        <v>201</v>
      </c>
      <c r="C18" s="78" t="s">
        <v>202</v>
      </c>
      <c r="D18" s="234">
        <v>0</v>
      </c>
      <c r="E18" s="234">
        <v>0</v>
      </c>
      <c r="F18" s="76"/>
    </row>
    <row r="19" spans="1:6" ht="12.75" customHeight="1">
      <c r="A19" s="77">
        <v>1000207</v>
      </c>
      <c r="B19" s="83" t="s">
        <v>201</v>
      </c>
      <c r="C19" s="78" t="s">
        <v>203</v>
      </c>
      <c r="D19" s="234">
        <v>0</v>
      </c>
      <c r="E19" s="234">
        <v>0</v>
      </c>
      <c r="F19" s="76"/>
    </row>
    <row r="20" spans="1:6" ht="12.75" customHeight="1">
      <c r="A20" s="77">
        <v>1000207</v>
      </c>
      <c r="B20" s="83" t="s">
        <v>201</v>
      </c>
      <c r="C20" s="78" t="s">
        <v>204</v>
      </c>
      <c r="D20" s="234">
        <v>0</v>
      </c>
      <c r="E20" s="234">
        <v>0</v>
      </c>
      <c r="F20" s="76"/>
    </row>
    <row r="21" spans="1:6" ht="12.75" customHeight="1">
      <c r="A21" s="77">
        <v>1000207</v>
      </c>
      <c r="B21" s="83" t="s">
        <v>201</v>
      </c>
      <c r="C21" s="78" t="s">
        <v>205</v>
      </c>
      <c r="D21" s="234">
        <v>15</v>
      </c>
      <c r="E21" s="234">
        <v>15</v>
      </c>
      <c r="F21" s="76">
        <f t="shared" si="0"/>
        <v>100</v>
      </c>
    </row>
    <row r="22" spans="1:6" ht="12.75" customHeight="1">
      <c r="A22" s="143">
        <v>1000207</v>
      </c>
      <c r="B22" s="144" t="s">
        <v>206</v>
      </c>
      <c r="C22" s="155" t="s">
        <v>207</v>
      </c>
      <c r="D22" s="87"/>
      <c r="E22" s="87"/>
      <c r="F22" s="76"/>
    </row>
    <row r="23" spans="1:6" ht="12.75" customHeight="1">
      <c r="A23" s="143">
        <v>1000207</v>
      </c>
      <c r="B23" s="144" t="s">
        <v>208</v>
      </c>
      <c r="C23" s="155" t="s">
        <v>209</v>
      </c>
      <c r="D23" s="87">
        <v>85</v>
      </c>
      <c r="E23" s="87">
        <v>55</v>
      </c>
      <c r="F23" s="76">
        <f t="shared" si="0"/>
        <v>64.70588235294117</v>
      </c>
    </row>
    <row r="24" spans="1:3" ht="12.75" customHeight="1">
      <c r="A24" s="110" t="s">
        <v>396</v>
      </c>
      <c r="B24" s="166"/>
      <c r="C24" s="110"/>
    </row>
    <row r="25" ht="7.5" customHeight="1"/>
    <row r="26" ht="12.75" customHeight="1" hidden="1"/>
    <row r="27" spans="3:6" ht="12.75" customHeight="1">
      <c r="C27" s="235" t="s">
        <v>397</v>
      </c>
      <c r="D27" s="236">
        <f>+D5+D6+D7+D8+D9+D10+D11</f>
        <v>0</v>
      </c>
      <c r="E27" s="236">
        <f>+E5+E6+E7+E8+E9+E10+E11</f>
        <v>0</v>
      </c>
      <c r="F27" s="237"/>
    </row>
    <row r="28" spans="3:6" ht="12.75" customHeight="1">
      <c r="C28" s="125" t="s">
        <v>182</v>
      </c>
      <c r="D28" s="236">
        <f>+D12</f>
        <v>800</v>
      </c>
      <c r="E28" s="236">
        <f>+E12</f>
        <v>622</v>
      </c>
      <c r="F28" s="237">
        <f>+E28*100/D28</f>
        <v>77.75</v>
      </c>
    </row>
    <row r="29" spans="3:6" ht="12.75" customHeight="1">
      <c r="C29" s="125" t="s">
        <v>198</v>
      </c>
      <c r="D29" s="236">
        <f>+D13</f>
        <v>2150</v>
      </c>
      <c r="E29" s="236">
        <f>+E13</f>
        <v>1806</v>
      </c>
      <c r="F29" s="237">
        <f>+E29*100/D29</f>
        <v>84</v>
      </c>
    </row>
    <row r="30" spans="4:6" ht="12" customHeight="1">
      <c r="D30" s="238"/>
      <c r="E30" s="238"/>
      <c r="F30" s="239"/>
    </row>
    <row r="31" spans="4:6" ht="12.75" customHeight="1" hidden="1">
      <c r="D31" s="238"/>
      <c r="E31" s="238"/>
      <c r="F31" s="239"/>
    </row>
    <row r="32" spans="4:6" ht="12.75" customHeight="1">
      <c r="D32" s="238">
        <f>D27+D28+D29</f>
        <v>2950</v>
      </c>
      <c r="E32" s="238">
        <f>E27+E28+E29</f>
        <v>2428</v>
      </c>
      <c r="F32" s="237">
        <f>+E32*100/D32</f>
        <v>82.30508474576271</v>
      </c>
    </row>
    <row r="33" ht="6" customHeight="1"/>
    <row r="34" spans="3:5" ht="12.75" customHeight="1">
      <c r="C34" s="240" t="s">
        <v>234</v>
      </c>
      <c r="D34" s="241">
        <v>0</v>
      </c>
      <c r="E34" s="241">
        <v>0</v>
      </c>
    </row>
    <row r="35" ht="5.25" customHeight="1"/>
    <row r="36" spans="3:6" ht="12.75" customHeight="1">
      <c r="C36" s="131" t="s">
        <v>235</v>
      </c>
      <c r="D36" s="61">
        <f>D32+D34</f>
        <v>2950</v>
      </c>
      <c r="E36" s="61">
        <f>E32+E34</f>
        <v>2428</v>
      </c>
      <c r="F36" s="127">
        <f>+E36*100/D36</f>
        <v>82.30508474576271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K44" sqref="K44"/>
    </sheetView>
  </sheetViews>
  <sheetFormatPr defaultColWidth="9.140625" defaultRowHeight="12.75" customHeight="1"/>
  <cols>
    <col min="1" max="1" width="7.7109375" style="242" customWidth="1"/>
    <col min="2" max="2" width="8.421875" style="112" customWidth="1"/>
    <col min="3" max="3" width="51.8515625" style="61" customWidth="1"/>
    <col min="4" max="4" width="8.140625" style="61" customWidth="1"/>
    <col min="5" max="6" width="7.00390625" style="61" customWidth="1"/>
    <col min="7" max="16384" width="9.140625" style="61" customWidth="1"/>
  </cols>
  <sheetData>
    <row r="1" spans="1:7" ht="15.75" customHeight="1">
      <c r="A1" s="243"/>
      <c r="B1" s="190"/>
      <c r="C1" s="64"/>
      <c r="D1" s="630" t="s">
        <v>73</v>
      </c>
      <c r="E1" s="631"/>
      <c r="F1" s="631"/>
      <c r="G1" s="631"/>
    </row>
    <row r="2" spans="1:4" ht="15.75" customHeight="1">
      <c r="A2" s="243"/>
      <c r="B2" s="190" t="s">
        <v>58</v>
      </c>
      <c r="C2" s="64"/>
      <c r="D2" s="64"/>
    </row>
    <row r="3" spans="1:5" ht="12.75" customHeight="1">
      <c r="A3" s="244"/>
      <c r="B3" s="192"/>
      <c r="C3" s="64"/>
      <c r="D3" s="64"/>
      <c r="E3" s="67" t="s">
        <v>398</v>
      </c>
    </row>
    <row r="4" spans="1:6" s="193" customFormat="1" ht="32.25" customHeight="1">
      <c r="A4" s="68" t="s">
        <v>146</v>
      </c>
      <c r="B4" s="69" t="s">
        <v>147</v>
      </c>
      <c r="C4" s="77" t="s">
        <v>148</v>
      </c>
      <c r="D4" s="70" t="s">
        <v>149</v>
      </c>
      <c r="E4" s="71" t="s">
        <v>1040</v>
      </c>
      <c r="F4" s="68" t="s">
        <v>151</v>
      </c>
    </row>
    <row r="5" spans="1:6" s="193" customFormat="1" ht="12.75" customHeight="1">
      <c r="A5" s="245"/>
      <c r="B5" s="181"/>
      <c r="C5" s="74" t="s">
        <v>399</v>
      </c>
      <c r="D5" s="194">
        <f>SUM(D6:D14)</f>
        <v>13520</v>
      </c>
      <c r="E5" s="194">
        <f>SUM(E6:E14)</f>
        <v>13214</v>
      </c>
      <c r="F5" s="76">
        <f aca="true" t="shared" si="0" ref="F5:F30">+E5*100/D5</f>
        <v>97.73668639053254</v>
      </c>
    </row>
    <row r="6" spans="1:6" s="193" customFormat="1" ht="12.75" customHeight="1">
      <c r="A6" s="77">
        <v>1200039</v>
      </c>
      <c r="B6" s="69" t="s">
        <v>153</v>
      </c>
      <c r="C6" s="78" t="s">
        <v>400</v>
      </c>
      <c r="D6" s="198">
        <v>10700</v>
      </c>
      <c r="E6" s="198">
        <v>9431</v>
      </c>
      <c r="F6" s="76">
        <f t="shared" si="0"/>
        <v>88.14018691588785</v>
      </c>
    </row>
    <row r="7" spans="1:6" s="193" customFormat="1" ht="12.75" customHeight="1">
      <c r="A7" s="77">
        <v>1200039</v>
      </c>
      <c r="B7" s="88" t="s">
        <v>201</v>
      </c>
      <c r="C7" s="78" t="s">
        <v>401</v>
      </c>
      <c r="D7" s="198">
        <v>0</v>
      </c>
      <c r="E7" s="198"/>
      <c r="F7" s="76"/>
    </row>
    <row r="8" spans="1:6" s="193" customFormat="1" ht="12.75" customHeight="1">
      <c r="A8" s="77">
        <v>1200047</v>
      </c>
      <c r="B8" s="69" t="s">
        <v>153</v>
      </c>
      <c r="C8" s="78" t="s">
        <v>365</v>
      </c>
      <c r="D8" s="198">
        <v>2800</v>
      </c>
      <c r="E8" s="198">
        <v>3521</v>
      </c>
      <c r="F8" s="76">
        <f t="shared" si="0"/>
        <v>125.75</v>
      </c>
    </row>
    <row r="9" spans="1:6" s="193" customFormat="1" ht="21" customHeight="1">
      <c r="A9" s="77">
        <v>1200047</v>
      </c>
      <c r="B9" s="88" t="s">
        <v>201</v>
      </c>
      <c r="C9" s="78" t="s">
        <v>402</v>
      </c>
      <c r="D9" s="198">
        <v>0</v>
      </c>
      <c r="E9" s="198"/>
      <c r="F9" s="76"/>
    </row>
    <row r="10" spans="1:6" s="193" customFormat="1" ht="16.5" customHeight="1">
      <c r="A10" s="77" t="s">
        <v>343</v>
      </c>
      <c r="B10" s="69" t="s">
        <v>153</v>
      </c>
      <c r="C10" s="78" t="s">
        <v>367</v>
      </c>
      <c r="D10" s="198"/>
      <c r="E10" s="198"/>
      <c r="F10" s="76"/>
    </row>
    <row r="11" spans="1:6" s="193" customFormat="1" ht="21" customHeight="1">
      <c r="A11" s="77" t="s">
        <v>343</v>
      </c>
      <c r="B11" s="88" t="s">
        <v>201</v>
      </c>
      <c r="C11" s="78" t="s">
        <v>403</v>
      </c>
      <c r="D11" s="198">
        <v>0</v>
      </c>
      <c r="E11" s="198"/>
      <c r="F11" s="76"/>
    </row>
    <row r="12" spans="1:6" s="193" customFormat="1" ht="12.75" customHeight="1">
      <c r="A12" s="77">
        <v>1100064</v>
      </c>
      <c r="B12" s="69" t="s">
        <v>153</v>
      </c>
      <c r="C12" s="78" t="s">
        <v>390</v>
      </c>
      <c r="D12" s="198"/>
      <c r="E12" s="198"/>
      <c r="F12" s="76"/>
    </row>
    <row r="13" spans="1:6" s="193" customFormat="1" ht="12.75" customHeight="1">
      <c r="A13" s="77">
        <v>1100072</v>
      </c>
      <c r="B13" s="69" t="s">
        <v>153</v>
      </c>
      <c r="C13" s="78" t="s">
        <v>388</v>
      </c>
      <c r="D13" s="198"/>
      <c r="E13" s="198"/>
      <c r="F13" s="76"/>
    </row>
    <row r="14" spans="1:6" s="193" customFormat="1" ht="12.75" customHeight="1">
      <c r="A14" s="77">
        <v>1000017</v>
      </c>
      <c r="B14" s="69" t="s">
        <v>153</v>
      </c>
      <c r="C14" s="78" t="s">
        <v>404</v>
      </c>
      <c r="D14" s="198">
        <v>20</v>
      </c>
      <c r="E14" s="198">
        <v>262</v>
      </c>
      <c r="F14" s="76">
        <f t="shared" si="0"/>
        <v>1310</v>
      </c>
    </row>
    <row r="15" spans="1:6" s="193" customFormat="1" ht="12.75" customHeight="1">
      <c r="A15" s="77">
        <v>1000025</v>
      </c>
      <c r="B15" s="69" t="s">
        <v>153</v>
      </c>
      <c r="C15" s="78" t="s">
        <v>405</v>
      </c>
      <c r="D15" s="198">
        <v>50</v>
      </c>
      <c r="E15" s="198">
        <v>67</v>
      </c>
      <c r="F15" s="76">
        <f t="shared" si="0"/>
        <v>134</v>
      </c>
    </row>
    <row r="16" spans="1:6" s="193" customFormat="1" ht="12.75" customHeight="1">
      <c r="A16" s="72"/>
      <c r="B16" s="91"/>
      <c r="C16" s="132" t="s">
        <v>182</v>
      </c>
      <c r="D16" s="194">
        <f>SUM(D17:D29)</f>
        <v>19560</v>
      </c>
      <c r="E16" s="194">
        <f>SUM(E17:E29)</f>
        <v>28385</v>
      </c>
      <c r="F16" s="76">
        <f t="shared" si="0"/>
        <v>145.11758691206543</v>
      </c>
    </row>
    <row r="17" spans="1:6" s="193" customFormat="1" ht="12.75" customHeight="1">
      <c r="A17" s="77">
        <v>1000074</v>
      </c>
      <c r="B17" s="69" t="s">
        <v>153</v>
      </c>
      <c r="C17" s="78" t="s">
        <v>406</v>
      </c>
      <c r="D17" s="198">
        <v>550</v>
      </c>
      <c r="E17" s="198"/>
      <c r="F17" s="76">
        <f t="shared" si="0"/>
        <v>0</v>
      </c>
    </row>
    <row r="18" spans="1:6" s="193" customFormat="1" ht="26.25" customHeight="1">
      <c r="A18" s="77">
        <v>1000074</v>
      </c>
      <c r="B18" s="88" t="s">
        <v>201</v>
      </c>
      <c r="C18" s="78" t="s">
        <v>407</v>
      </c>
      <c r="D18" s="198">
        <v>0</v>
      </c>
      <c r="E18" s="198"/>
      <c r="F18" s="76"/>
    </row>
    <row r="19" spans="1:6" s="193" customFormat="1" ht="12.75" customHeight="1">
      <c r="A19" s="96" t="s">
        <v>183</v>
      </c>
      <c r="B19" s="69"/>
      <c r="C19" s="97" t="s">
        <v>184</v>
      </c>
      <c r="D19" s="198">
        <v>1000</v>
      </c>
      <c r="E19" s="198">
        <v>1190</v>
      </c>
      <c r="F19" s="76">
        <f t="shared" si="0"/>
        <v>119</v>
      </c>
    </row>
    <row r="20" spans="1:6" s="193" customFormat="1" ht="22.5" customHeight="1">
      <c r="A20" s="77">
        <v>1000116</v>
      </c>
      <c r="B20" s="69" t="s">
        <v>153</v>
      </c>
      <c r="C20" s="78" t="s">
        <v>408</v>
      </c>
      <c r="D20" s="198">
        <v>5</v>
      </c>
      <c r="E20" s="198">
        <v>13</v>
      </c>
      <c r="F20" s="76">
        <f t="shared" si="0"/>
        <v>260</v>
      </c>
    </row>
    <row r="21" spans="1:6" s="193" customFormat="1" ht="12.75" customHeight="1">
      <c r="A21" s="246" t="s">
        <v>211</v>
      </c>
      <c r="B21" s="99"/>
      <c r="C21" s="247" t="s">
        <v>373</v>
      </c>
      <c r="D21" s="198">
        <v>150</v>
      </c>
      <c r="E21" s="198">
        <v>103</v>
      </c>
      <c r="F21" s="76">
        <f t="shared" si="0"/>
        <v>68.66666666666667</v>
      </c>
    </row>
    <row r="22" spans="1:6" s="193" customFormat="1" ht="12.75" customHeight="1">
      <c r="A22" s="77">
        <v>1900026</v>
      </c>
      <c r="B22" s="69" t="s">
        <v>153</v>
      </c>
      <c r="C22" s="78" t="s">
        <v>222</v>
      </c>
      <c r="D22" s="198"/>
      <c r="E22" s="198"/>
      <c r="F22" s="76"/>
    </row>
    <row r="23" spans="1:6" s="193" customFormat="1" ht="12.75" customHeight="1">
      <c r="A23" s="77">
        <v>1000165</v>
      </c>
      <c r="B23" s="69" t="s">
        <v>153</v>
      </c>
      <c r="C23" s="78" t="s">
        <v>409</v>
      </c>
      <c r="D23" s="198">
        <v>8200</v>
      </c>
      <c r="E23" s="198">
        <v>13267</v>
      </c>
      <c r="F23" s="76">
        <f t="shared" si="0"/>
        <v>161.79268292682926</v>
      </c>
    </row>
    <row r="24" spans="1:6" s="193" customFormat="1" ht="18" customHeight="1">
      <c r="A24" s="77" t="s">
        <v>370</v>
      </c>
      <c r="B24" s="69" t="s">
        <v>153</v>
      </c>
      <c r="C24" s="78" t="s">
        <v>410</v>
      </c>
      <c r="D24" s="198"/>
      <c r="E24" s="198"/>
      <c r="F24" s="76"/>
    </row>
    <row r="25" spans="1:6" s="193" customFormat="1" ht="24.75" customHeight="1">
      <c r="A25" s="77">
        <v>1700061</v>
      </c>
      <c r="B25" s="69" t="s">
        <v>153</v>
      </c>
      <c r="C25" s="78" t="s">
        <v>411</v>
      </c>
      <c r="D25" s="198"/>
      <c r="E25" s="198"/>
      <c r="F25" s="76"/>
    </row>
    <row r="26" spans="1:6" s="193" customFormat="1" ht="26.25" customHeight="1">
      <c r="A26" s="77">
        <v>1000124</v>
      </c>
      <c r="B26" s="69" t="s">
        <v>153</v>
      </c>
      <c r="C26" s="78" t="s">
        <v>412</v>
      </c>
      <c r="D26" s="198"/>
      <c r="E26" s="198"/>
      <c r="F26" s="76"/>
    </row>
    <row r="27" spans="1:6" s="193" customFormat="1" ht="21.75" customHeight="1">
      <c r="A27" s="77">
        <v>1000132</v>
      </c>
      <c r="B27" s="69" t="s">
        <v>153</v>
      </c>
      <c r="C27" s="78" t="s">
        <v>413</v>
      </c>
      <c r="D27" s="198">
        <v>5</v>
      </c>
      <c r="E27" s="198">
        <v>11</v>
      </c>
      <c r="F27" s="76">
        <f t="shared" si="0"/>
        <v>220</v>
      </c>
    </row>
    <row r="28" spans="1:6" s="193" customFormat="1" ht="17.25" customHeight="1">
      <c r="A28" s="77">
        <v>1000140</v>
      </c>
      <c r="B28" s="69" t="s">
        <v>153</v>
      </c>
      <c r="C28" s="78" t="s">
        <v>414</v>
      </c>
      <c r="D28" s="198">
        <v>450</v>
      </c>
      <c r="E28" s="198">
        <v>575</v>
      </c>
      <c r="F28" s="76">
        <f t="shared" si="0"/>
        <v>127.77777777777777</v>
      </c>
    </row>
    <row r="29" spans="1:6" s="193" customFormat="1" ht="12.75" customHeight="1">
      <c r="A29" s="77">
        <v>1000173</v>
      </c>
      <c r="B29" s="69" t="s">
        <v>153</v>
      </c>
      <c r="C29" s="78" t="s">
        <v>415</v>
      </c>
      <c r="D29" s="198">
        <v>9200</v>
      </c>
      <c r="E29" s="198">
        <v>13226</v>
      </c>
      <c r="F29" s="76">
        <f t="shared" si="0"/>
        <v>143.7608695652174</v>
      </c>
    </row>
    <row r="30" spans="1:6" s="193" customFormat="1" ht="12.75" customHeight="1">
      <c r="A30" s="72">
        <v>1000215</v>
      </c>
      <c r="B30" s="73" t="s">
        <v>153</v>
      </c>
      <c r="C30" s="74" t="s">
        <v>416</v>
      </c>
      <c r="D30" s="248">
        <v>9200</v>
      </c>
      <c r="E30" s="248">
        <v>9148</v>
      </c>
      <c r="F30" s="76">
        <f t="shared" si="0"/>
        <v>99.43478260869566</v>
      </c>
    </row>
    <row r="31" spans="1:6" s="193" customFormat="1" ht="12.75" customHeight="1">
      <c r="A31" s="78"/>
      <c r="B31" s="78"/>
      <c r="C31" s="249" t="s">
        <v>417</v>
      </c>
      <c r="D31" s="250"/>
      <c r="E31" s="250">
        <v>2026</v>
      </c>
      <c r="F31" s="76"/>
    </row>
    <row r="32" spans="1:6" s="193" customFormat="1" ht="12.75" customHeight="1">
      <c r="A32" s="78"/>
      <c r="B32" s="78"/>
      <c r="C32" s="249" t="s">
        <v>418</v>
      </c>
      <c r="D32" s="250"/>
      <c r="E32" s="250"/>
      <c r="F32" s="76"/>
    </row>
    <row r="33" ht="6.75" customHeight="1"/>
    <row r="34" spans="1:5" ht="12.75" customHeight="1">
      <c r="A34" s="242">
        <v>1800051</v>
      </c>
      <c r="B34" s="112" t="s">
        <v>153</v>
      </c>
      <c r="C34" s="61" t="s">
        <v>419</v>
      </c>
      <c r="D34" s="61">
        <v>1900</v>
      </c>
      <c r="E34" s="61">
        <v>1396</v>
      </c>
    </row>
    <row r="35" ht="5.25" customHeight="1"/>
    <row r="36" spans="3:6" ht="12.75" customHeight="1">
      <c r="C36" s="105" t="s">
        <v>399</v>
      </c>
      <c r="D36" s="147">
        <f>D5+D15</f>
        <v>13570</v>
      </c>
      <c r="E36" s="147">
        <f>E5+E15</f>
        <v>13281</v>
      </c>
      <c r="F36" s="76">
        <f>+E36*100/D36</f>
        <v>97.87030213706706</v>
      </c>
    </row>
    <row r="37" spans="3:6" ht="12.75" customHeight="1">
      <c r="C37" s="105" t="s">
        <v>182</v>
      </c>
      <c r="D37" s="147">
        <f>D16</f>
        <v>19560</v>
      </c>
      <c r="E37" s="147">
        <f>E16</f>
        <v>28385</v>
      </c>
      <c r="F37" s="76">
        <f>+E37*100/D37</f>
        <v>145.11758691206543</v>
      </c>
    </row>
    <row r="38" spans="3:6" ht="12.75" customHeight="1">
      <c r="C38" s="108" t="s">
        <v>420</v>
      </c>
      <c r="D38" s="251">
        <f>D30</f>
        <v>9200</v>
      </c>
      <c r="E38" s="251">
        <f>E30</f>
        <v>9148</v>
      </c>
      <c r="F38" s="76">
        <f>+E38*100/D38</f>
        <v>99.43478260869566</v>
      </c>
    </row>
    <row r="39" spans="3:6" ht="12.75" customHeight="1">
      <c r="C39" s="252" t="s">
        <v>421</v>
      </c>
      <c r="D39" s="87">
        <f>D31+D32</f>
        <v>0</v>
      </c>
      <c r="E39" s="87">
        <f>E31+E32</f>
        <v>2026</v>
      </c>
      <c r="F39" s="76"/>
    </row>
    <row r="40" ht="12.75" customHeight="1">
      <c r="F40" s="239"/>
    </row>
    <row r="41" spans="4:6" ht="12.75" customHeight="1">
      <c r="D41" s="61">
        <f>D36+D37+D38</f>
        <v>42330</v>
      </c>
      <c r="E41" s="61">
        <f>E36+E37+E38</f>
        <v>50814</v>
      </c>
      <c r="F41" s="76">
        <f>+E41*100/D41</f>
        <v>120.0425230333097</v>
      </c>
    </row>
    <row r="43" spans="3:6" ht="12.75" customHeight="1">
      <c r="C43" s="110" t="s">
        <v>216</v>
      </c>
      <c r="D43" s="110">
        <v>1900</v>
      </c>
      <c r="E43" s="110">
        <v>1396</v>
      </c>
      <c r="F43" s="110"/>
    </row>
    <row r="44" spans="3:6" ht="12.75" customHeight="1">
      <c r="C44" s="110"/>
      <c r="D44" s="110"/>
      <c r="E44" s="110"/>
      <c r="F44" s="110"/>
    </row>
    <row r="45" spans="3:6" ht="12.75" customHeight="1">
      <c r="C45" s="110" t="s">
        <v>217</v>
      </c>
      <c r="D45" s="110">
        <f>+D41+D43</f>
        <v>44230</v>
      </c>
      <c r="E45" s="110">
        <f>+E41+E43</f>
        <v>52210</v>
      </c>
      <c r="F45" s="107">
        <f>+E45*100/D45</f>
        <v>118.04205290526792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5" sqref="D5"/>
    </sheetView>
  </sheetViews>
  <sheetFormatPr defaultColWidth="9.140625" defaultRowHeight="12.75" customHeight="1"/>
  <cols>
    <col min="1" max="1" width="9.140625" style="242" customWidth="1"/>
    <col min="2" max="2" width="9.140625" style="112" customWidth="1"/>
    <col min="3" max="3" width="53.7109375" style="61" customWidth="1"/>
    <col min="4" max="16384" width="9.140625" style="61" customWidth="1"/>
  </cols>
  <sheetData>
    <row r="1" spans="1:4" ht="15.75" customHeight="1">
      <c r="A1" s="243"/>
      <c r="B1" s="190"/>
      <c r="C1" s="64"/>
      <c r="D1" s="64"/>
    </row>
    <row r="2" spans="1:4" ht="15.75" customHeight="1">
      <c r="A2" s="243"/>
      <c r="B2" s="190" t="s">
        <v>422</v>
      </c>
      <c r="C2" s="64"/>
      <c r="D2" s="64"/>
    </row>
    <row r="3" spans="1:4" ht="15.75" customHeight="1">
      <c r="A3" s="243"/>
      <c r="B3" s="190" t="s">
        <v>59</v>
      </c>
      <c r="C3" s="64"/>
      <c r="D3" s="64"/>
    </row>
    <row r="4" spans="1:5" ht="12.75" customHeight="1">
      <c r="A4" s="244"/>
      <c r="B4" s="192"/>
      <c r="C4" s="64"/>
      <c r="D4" s="64"/>
      <c r="E4" s="67" t="s">
        <v>423</v>
      </c>
    </row>
    <row r="5" spans="1:6" s="193" customFormat="1" ht="32.25" customHeight="1">
      <c r="A5" s="68" t="s">
        <v>146</v>
      </c>
      <c r="B5" s="69" t="s">
        <v>147</v>
      </c>
      <c r="C5" s="77" t="s">
        <v>148</v>
      </c>
      <c r="D5" s="70" t="s">
        <v>149</v>
      </c>
      <c r="E5" s="71" t="s">
        <v>150</v>
      </c>
      <c r="F5" s="68" t="s">
        <v>151</v>
      </c>
    </row>
    <row r="6" spans="1:5" s="193" customFormat="1" ht="12.75" customHeight="1">
      <c r="A6" s="245"/>
      <c r="B6" s="181"/>
      <c r="C6" s="74" t="s">
        <v>399</v>
      </c>
      <c r="D6" s="74"/>
      <c r="E6" s="253"/>
    </row>
    <row r="7" spans="1:5" s="193" customFormat="1" ht="12.75" customHeight="1">
      <c r="A7" s="254"/>
      <c r="B7" s="143"/>
      <c r="C7" s="141" t="s">
        <v>424</v>
      </c>
      <c r="D7" s="82"/>
      <c r="E7" s="233"/>
    </row>
    <row r="8" spans="1:5" s="193" customFormat="1" ht="12.75" customHeight="1">
      <c r="A8" s="77">
        <v>1200039</v>
      </c>
      <c r="B8" s="77"/>
      <c r="C8" s="141" t="s">
        <v>400</v>
      </c>
      <c r="D8" s="78"/>
      <c r="E8" s="233"/>
    </row>
    <row r="9" spans="1:5" s="193" customFormat="1" ht="12.75" customHeight="1">
      <c r="A9" s="77">
        <v>1200039</v>
      </c>
      <c r="B9" s="88" t="s">
        <v>201</v>
      </c>
      <c r="C9" s="141" t="s">
        <v>401</v>
      </c>
      <c r="D9" s="171">
        <v>0</v>
      </c>
      <c r="E9" s="198">
        <v>0</v>
      </c>
    </row>
    <row r="10" spans="1:5" s="193" customFormat="1" ht="12.75" customHeight="1">
      <c r="A10" s="77">
        <v>1200047</v>
      </c>
      <c r="B10" s="77"/>
      <c r="C10" s="141" t="s">
        <v>365</v>
      </c>
      <c r="D10" s="171"/>
      <c r="E10" s="198"/>
    </row>
    <row r="11" spans="1:5" s="193" customFormat="1" ht="12.75" customHeight="1">
      <c r="A11" s="77">
        <v>1200047</v>
      </c>
      <c r="B11" s="88" t="s">
        <v>201</v>
      </c>
      <c r="C11" s="141" t="s">
        <v>402</v>
      </c>
      <c r="D11" s="171">
        <v>0</v>
      </c>
      <c r="E11" s="198">
        <v>0</v>
      </c>
    </row>
    <row r="12" spans="1:5" s="193" customFormat="1" ht="12.75" customHeight="1">
      <c r="A12" s="77" t="s">
        <v>343</v>
      </c>
      <c r="B12" s="69"/>
      <c r="C12" s="78" t="s">
        <v>367</v>
      </c>
      <c r="D12" s="171"/>
      <c r="E12" s="198"/>
    </row>
    <row r="13" spans="1:5" s="193" customFormat="1" ht="12.75" customHeight="1">
      <c r="A13" s="77" t="s">
        <v>343</v>
      </c>
      <c r="B13" s="88" t="s">
        <v>201</v>
      </c>
      <c r="C13" s="78" t="s">
        <v>403</v>
      </c>
      <c r="D13" s="171">
        <v>0</v>
      </c>
      <c r="E13" s="198">
        <v>0</v>
      </c>
    </row>
    <row r="14" spans="1:5" s="193" customFormat="1" ht="12.75" customHeight="1">
      <c r="A14" s="77">
        <v>1000017</v>
      </c>
      <c r="B14" s="77"/>
      <c r="C14" s="141" t="s">
        <v>404</v>
      </c>
      <c r="D14" s="78"/>
      <c r="E14" s="233"/>
    </row>
    <row r="15" spans="1:5" s="193" customFormat="1" ht="12.75" customHeight="1">
      <c r="A15" s="77">
        <v>1000025</v>
      </c>
      <c r="B15" s="77"/>
      <c r="C15" s="141" t="s">
        <v>405</v>
      </c>
      <c r="D15" s="78"/>
      <c r="E15" s="233"/>
    </row>
    <row r="16" spans="1:5" s="193" customFormat="1" ht="12.75" customHeight="1">
      <c r="A16" s="90"/>
      <c r="B16" s="90"/>
      <c r="C16" s="132" t="s">
        <v>182</v>
      </c>
      <c r="D16" s="255"/>
      <c r="E16" s="253"/>
    </row>
    <row r="17" spans="1:5" s="193" customFormat="1" ht="12.75" customHeight="1">
      <c r="A17" s="77">
        <v>1000074</v>
      </c>
      <c r="B17" s="77"/>
      <c r="C17" s="141" t="s">
        <v>406</v>
      </c>
      <c r="D17" s="82"/>
      <c r="E17" s="233"/>
    </row>
    <row r="18" spans="1:5" s="193" customFormat="1" ht="30.75" customHeight="1">
      <c r="A18" s="77">
        <v>1000074</v>
      </c>
      <c r="B18" s="88" t="s">
        <v>201</v>
      </c>
      <c r="C18" s="141" t="s">
        <v>407</v>
      </c>
      <c r="D18" s="171">
        <v>0</v>
      </c>
      <c r="E18" s="198">
        <v>0</v>
      </c>
    </row>
    <row r="19" spans="1:5" s="193" customFormat="1" ht="12.75" customHeight="1">
      <c r="A19" s="139" t="s">
        <v>183</v>
      </c>
      <c r="B19" s="69"/>
      <c r="C19" s="140" t="s">
        <v>184</v>
      </c>
      <c r="D19" s="82"/>
      <c r="E19" s="233"/>
    </row>
    <row r="20" spans="1:5" s="193" customFormat="1" ht="31.5" customHeight="1">
      <c r="A20" s="77">
        <v>1000116</v>
      </c>
      <c r="B20" s="77"/>
      <c r="C20" s="141" t="s">
        <v>408</v>
      </c>
      <c r="D20" s="82"/>
      <c r="E20" s="233"/>
    </row>
    <row r="21" spans="1:5" s="193" customFormat="1" ht="12.75" customHeight="1">
      <c r="A21" s="214" t="s">
        <v>211</v>
      </c>
      <c r="B21" s="99"/>
      <c r="C21" s="215" t="s">
        <v>373</v>
      </c>
      <c r="D21" s="100"/>
      <c r="E21" s="256"/>
    </row>
    <row r="22" spans="1:5" s="193" customFormat="1" ht="12.75" customHeight="1">
      <c r="A22" s="77">
        <v>1900026</v>
      </c>
      <c r="B22" s="77"/>
      <c r="C22" s="141" t="s">
        <v>222</v>
      </c>
      <c r="D22" s="78"/>
      <c r="E22" s="233"/>
    </row>
    <row r="23" spans="1:5" s="193" customFormat="1" ht="12.75" customHeight="1">
      <c r="A23" s="77">
        <v>1900034</v>
      </c>
      <c r="B23" s="77"/>
      <c r="C23" s="141" t="s">
        <v>223</v>
      </c>
      <c r="D23" s="82"/>
      <c r="E23" s="233"/>
    </row>
    <row r="24" spans="1:5" s="193" customFormat="1" ht="12.75" customHeight="1">
      <c r="A24" s="77">
        <v>1900042</v>
      </c>
      <c r="B24" s="77"/>
      <c r="C24" s="141" t="s">
        <v>224</v>
      </c>
      <c r="D24" s="257"/>
      <c r="E24" s="233"/>
    </row>
    <row r="25" spans="1:5" s="193" customFormat="1" ht="12.75" customHeight="1">
      <c r="A25" s="77"/>
      <c r="B25" s="77"/>
      <c r="C25" s="141" t="s">
        <v>425</v>
      </c>
      <c r="D25" s="78"/>
      <c r="E25" s="233"/>
    </row>
    <row r="26" spans="1:5" s="193" customFormat="1" ht="12.75" customHeight="1">
      <c r="A26" s="77"/>
      <c r="B26" s="77"/>
      <c r="C26" s="141" t="s">
        <v>426</v>
      </c>
      <c r="D26" s="78"/>
      <c r="E26" s="233"/>
    </row>
    <row r="27" spans="1:5" s="193" customFormat="1" ht="12.75" customHeight="1">
      <c r="A27" s="77"/>
      <c r="B27" s="77"/>
      <c r="C27" s="141" t="s">
        <v>427</v>
      </c>
      <c r="D27" s="78"/>
      <c r="E27" s="233"/>
    </row>
    <row r="28" spans="1:5" s="193" customFormat="1" ht="12.75" customHeight="1">
      <c r="A28" s="77"/>
      <c r="B28" s="77"/>
      <c r="C28" s="141" t="s">
        <v>428</v>
      </c>
      <c r="D28" s="141"/>
      <c r="E28" s="233"/>
    </row>
    <row r="29" spans="1:5" ht="12.75" customHeight="1">
      <c r="A29" s="77">
        <v>1000165</v>
      </c>
      <c r="B29" s="77"/>
      <c r="C29" s="141" t="s">
        <v>409</v>
      </c>
      <c r="D29" s="141"/>
      <c r="E29" s="233"/>
    </row>
    <row r="30" spans="1:5" ht="12.75" customHeight="1">
      <c r="A30" s="77" t="s">
        <v>370</v>
      </c>
      <c r="B30" s="144"/>
      <c r="C30" s="78" t="s">
        <v>410</v>
      </c>
      <c r="D30" s="141"/>
      <c r="E30" s="233"/>
    </row>
    <row r="31" spans="1:5" ht="25.5" customHeight="1">
      <c r="A31" s="77">
        <v>1700061</v>
      </c>
      <c r="B31" s="77"/>
      <c r="C31" s="141" t="s">
        <v>411</v>
      </c>
      <c r="D31" s="141"/>
      <c r="E31" s="233"/>
    </row>
    <row r="32" spans="1:5" ht="25.5" customHeight="1">
      <c r="A32" s="77">
        <v>1000124</v>
      </c>
      <c r="B32" s="77"/>
      <c r="C32" s="141" t="s">
        <v>412</v>
      </c>
      <c r="D32" s="141"/>
      <c r="E32" s="233"/>
    </row>
    <row r="33" spans="1:5" ht="25.5" customHeight="1">
      <c r="A33" s="77">
        <v>1000132</v>
      </c>
      <c r="B33" s="77"/>
      <c r="C33" s="141" t="s">
        <v>429</v>
      </c>
      <c r="D33" s="87"/>
      <c r="E33" s="87"/>
    </row>
    <row r="34" spans="1:5" ht="12.75" customHeight="1">
      <c r="A34" s="77">
        <v>1000140</v>
      </c>
      <c r="B34" s="77"/>
      <c r="C34" s="141" t="s">
        <v>414</v>
      </c>
      <c r="D34" s="87"/>
      <c r="E34" s="87"/>
    </row>
    <row r="35" spans="1:5" ht="12.75" customHeight="1">
      <c r="A35" s="77">
        <v>1000173</v>
      </c>
      <c r="B35" s="77"/>
      <c r="C35" s="141" t="s">
        <v>415</v>
      </c>
      <c r="D35" s="87"/>
      <c r="E35" s="87"/>
    </row>
    <row r="36" spans="1:5" ht="12.75" customHeight="1">
      <c r="A36" s="72">
        <v>1000215</v>
      </c>
      <c r="B36" s="72"/>
      <c r="C36" s="213" t="s">
        <v>416</v>
      </c>
      <c r="D36" s="184"/>
      <c r="E36" s="184"/>
    </row>
    <row r="37" spans="1:5" ht="12.75" customHeight="1">
      <c r="A37" s="254"/>
      <c r="B37" s="143"/>
      <c r="C37" s="249" t="s">
        <v>417</v>
      </c>
      <c r="D37" s="258"/>
      <c r="E37" s="259"/>
    </row>
    <row r="38" spans="1:5" ht="12.75" customHeight="1">
      <c r="A38" s="254"/>
      <c r="B38" s="143"/>
      <c r="C38" s="249" t="s">
        <v>418</v>
      </c>
      <c r="D38" s="258"/>
      <c r="E38" s="259"/>
    </row>
    <row r="39" spans="1:2" ht="12.75" customHeight="1">
      <c r="A39" s="260"/>
      <c r="B39" s="166" t="s">
        <v>430</v>
      </c>
    </row>
    <row r="40" spans="1:3" ht="12.75" customHeight="1">
      <c r="A40" s="261"/>
      <c r="B40" s="166" t="s">
        <v>431</v>
      </c>
      <c r="C40" s="1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7" r:id="rId1"/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2">
      <selection activeCell="I27" sqref="I27"/>
    </sheetView>
  </sheetViews>
  <sheetFormatPr defaultColWidth="9.140625" defaultRowHeight="12.75" customHeight="1"/>
  <cols>
    <col min="1" max="1" width="9.140625" style="64" customWidth="1"/>
    <col min="2" max="2" width="9.140625" style="149" customWidth="1"/>
    <col min="3" max="3" width="49.140625" style="64" customWidth="1"/>
    <col min="4" max="16384" width="9.140625" style="64" customWidth="1"/>
  </cols>
  <sheetData>
    <row r="1" spans="1:4" ht="15.75" customHeight="1">
      <c r="A1" s="189" t="s">
        <v>60</v>
      </c>
      <c r="B1" s="190"/>
      <c r="D1" s="55" t="s">
        <v>73</v>
      </c>
    </row>
    <row r="2" spans="1:4" ht="15.75" customHeight="1">
      <c r="A2" s="189"/>
      <c r="B2" s="190"/>
      <c r="D2" s="110"/>
    </row>
    <row r="3" spans="1:5" ht="15.75" customHeight="1">
      <c r="A3" s="225"/>
      <c r="B3" s="262"/>
      <c r="E3" s="67" t="s">
        <v>432</v>
      </c>
    </row>
    <row r="4" spans="1:6" ht="31.5" customHeight="1">
      <c r="A4" s="77" t="s">
        <v>146</v>
      </c>
      <c r="B4" s="69" t="s">
        <v>147</v>
      </c>
      <c r="C4" s="77" t="s">
        <v>148</v>
      </c>
      <c r="D4" s="70" t="s">
        <v>149</v>
      </c>
      <c r="E4" s="71" t="s">
        <v>1040</v>
      </c>
      <c r="F4" s="68" t="s">
        <v>151</v>
      </c>
    </row>
    <row r="5" spans="1:6" ht="12.75" customHeight="1">
      <c r="A5" s="90"/>
      <c r="B5" s="91"/>
      <c r="C5" s="74" t="s">
        <v>399</v>
      </c>
      <c r="D5" s="72">
        <f>D6+D7+D8</f>
        <v>23800</v>
      </c>
      <c r="E5" s="72">
        <f>E6+E7+E8</f>
        <v>24016</v>
      </c>
      <c r="F5" s="76">
        <f aca="true" t="shared" si="0" ref="F5:F21">+E5*100/D5</f>
        <v>100.90756302521008</v>
      </c>
    </row>
    <row r="6" spans="1:6" ht="15.75" customHeight="1">
      <c r="A6" s="77" t="s">
        <v>177</v>
      </c>
      <c r="B6" s="69"/>
      <c r="C6" s="78" t="s">
        <v>433</v>
      </c>
      <c r="D6" s="156">
        <v>5800</v>
      </c>
      <c r="E6" s="156">
        <v>6343</v>
      </c>
      <c r="F6" s="76">
        <f t="shared" si="0"/>
        <v>109.36206896551724</v>
      </c>
    </row>
    <row r="7" spans="1:6" ht="15.75" customHeight="1">
      <c r="A7" s="77">
        <v>1100064</v>
      </c>
      <c r="B7" s="69"/>
      <c r="C7" s="78" t="s">
        <v>434</v>
      </c>
      <c r="D7" s="156"/>
      <c r="E7" s="156"/>
      <c r="F7" s="76"/>
    </row>
    <row r="8" spans="1:6" ht="15.75" customHeight="1">
      <c r="A8" s="77">
        <v>1200039</v>
      </c>
      <c r="B8" s="69"/>
      <c r="C8" s="78" t="s">
        <v>400</v>
      </c>
      <c r="D8" s="156">
        <v>18000</v>
      </c>
      <c r="E8" s="156">
        <v>17673</v>
      </c>
      <c r="F8" s="76">
        <f t="shared" si="0"/>
        <v>98.18333333333334</v>
      </c>
    </row>
    <row r="9" spans="1:6" ht="15.75" customHeight="1">
      <c r="A9" s="90"/>
      <c r="B9" s="91"/>
      <c r="C9" s="132" t="s">
        <v>182</v>
      </c>
      <c r="D9" s="75">
        <f>SUM(D10:D31)</f>
        <v>29150</v>
      </c>
      <c r="E9" s="75">
        <f>SUM(E10:E31)</f>
        <v>23613</v>
      </c>
      <c r="F9" s="76">
        <f t="shared" si="0"/>
        <v>81.00514579759863</v>
      </c>
    </row>
    <row r="10" spans="1:6" ht="15.75" customHeight="1">
      <c r="A10" s="214" t="s">
        <v>211</v>
      </c>
      <c r="B10" s="99"/>
      <c r="C10" s="215" t="s">
        <v>435</v>
      </c>
      <c r="D10" s="156">
        <v>1850</v>
      </c>
      <c r="E10" s="156">
        <v>1706</v>
      </c>
      <c r="F10" s="76">
        <f t="shared" si="0"/>
        <v>92.21621621621621</v>
      </c>
    </row>
    <row r="11" spans="1:6" ht="15.75" customHeight="1">
      <c r="A11" s="98">
        <v>1500024</v>
      </c>
      <c r="B11" s="99"/>
      <c r="C11" s="100" t="s">
        <v>436</v>
      </c>
      <c r="D11" s="156"/>
      <c r="E11" s="156"/>
      <c r="F11" s="76"/>
    </row>
    <row r="12" spans="1:6" ht="15.75" customHeight="1">
      <c r="A12" s="263">
        <v>1000272</v>
      </c>
      <c r="B12" s="264"/>
      <c r="C12" s="100" t="s">
        <v>372</v>
      </c>
      <c r="D12" s="156"/>
      <c r="E12" s="156"/>
      <c r="F12" s="76"/>
    </row>
    <row r="13" spans="1:6" ht="15.75" customHeight="1">
      <c r="A13" s="139" t="s">
        <v>183</v>
      </c>
      <c r="B13" s="69"/>
      <c r="C13" s="140" t="s">
        <v>184</v>
      </c>
      <c r="D13" s="156"/>
      <c r="E13" s="156"/>
      <c r="F13" s="76"/>
    </row>
    <row r="14" spans="1:6" ht="12.75" customHeight="1">
      <c r="A14" s="98">
        <v>1000116</v>
      </c>
      <c r="B14" s="99"/>
      <c r="C14" s="100" t="s">
        <v>196</v>
      </c>
      <c r="D14" s="156">
        <v>8600</v>
      </c>
      <c r="E14" s="156">
        <v>6787</v>
      </c>
      <c r="F14" s="76">
        <f t="shared" si="0"/>
        <v>78.9186046511628</v>
      </c>
    </row>
    <row r="15" spans="1:6" ht="15.75" customHeight="1">
      <c r="A15" s="77">
        <v>1000124</v>
      </c>
      <c r="B15" s="69"/>
      <c r="C15" s="78" t="s">
        <v>437</v>
      </c>
      <c r="D15" s="156"/>
      <c r="E15" s="156">
        <v>10</v>
      </c>
      <c r="F15" s="76"/>
    </row>
    <row r="16" spans="1:6" ht="15" customHeight="1">
      <c r="A16" s="77" t="s">
        <v>186</v>
      </c>
      <c r="B16" s="69"/>
      <c r="C16" s="78" t="s">
        <v>438</v>
      </c>
      <c r="D16" s="156">
        <v>35</v>
      </c>
      <c r="E16" s="156">
        <v>2</v>
      </c>
      <c r="F16" s="76">
        <f t="shared" si="0"/>
        <v>5.714285714285714</v>
      </c>
    </row>
    <row r="17" spans="1:6" ht="15.75" customHeight="1">
      <c r="A17" s="77" t="s">
        <v>188</v>
      </c>
      <c r="B17" s="69"/>
      <c r="C17" s="78" t="s">
        <v>189</v>
      </c>
      <c r="D17" s="156">
        <v>210</v>
      </c>
      <c r="E17" s="156">
        <v>149</v>
      </c>
      <c r="F17" s="76">
        <f t="shared" si="0"/>
        <v>70.95238095238095</v>
      </c>
    </row>
    <row r="18" spans="1:6" ht="15.75" customHeight="1">
      <c r="A18" s="77">
        <v>1000157</v>
      </c>
      <c r="B18" s="69"/>
      <c r="C18" s="78" t="s">
        <v>191</v>
      </c>
      <c r="D18" s="156">
        <v>55</v>
      </c>
      <c r="E18" s="156">
        <v>45</v>
      </c>
      <c r="F18" s="76">
        <f t="shared" si="0"/>
        <v>81.81818181818181</v>
      </c>
    </row>
    <row r="19" spans="1:6" ht="15.75" customHeight="1">
      <c r="A19" s="77">
        <v>1000165</v>
      </c>
      <c r="B19" s="69"/>
      <c r="C19" s="78" t="s">
        <v>193</v>
      </c>
      <c r="D19" s="156">
        <v>18000</v>
      </c>
      <c r="E19" s="156">
        <v>14701</v>
      </c>
      <c r="F19" s="76">
        <f t="shared" si="0"/>
        <v>81.67222222222222</v>
      </c>
    </row>
    <row r="20" spans="1:6" ht="15.75" customHeight="1">
      <c r="A20" s="77" t="s">
        <v>194</v>
      </c>
      <c r="B20" s="69"/>
      <c r="C20" s="78" t="s">
        <v>195</v>
      </c>
      <c r="D20" s="156">
        <v>380</v>
      </c>
      <c r="E20" s="156">
        <v>171</v>
      </c>
      <c r="F20" s="76">
        <f t="shared" si="0"/>
        <v>45</v>
      </c>
    </row>
    <row r="21" spans="1:6" ht="15.75" customHeight="1">
      <c r="A21" s="77" t="s">
        <v>370</v>
      </c>
      <c r="B21" s="69"/>
      <c r="C21" s="78" t="s">
        <v>410</v>
      </c>
      <c r="D21" s="156">
        <v>20</v>
      </c>
      <c r="E21" s="156">
        <v>42</v>
      </c>
      <c r="F21" s="76">
        <f t="shared" si="0"/>
        <v>210</v>
      </c>
    </row>
    <row r="22" spans="1:6" ht="15.75" customHeight="1">
      <c r="A22" s="77">
        <v>1700087</v>
      </c>
      <c r="B22" s="69"/>
      <c r="C22" s="78" t="s">
        <v>439</v>
      </c>
      <c r="D22" s="156"/>
      <c r="E22" s="156"/>
      <c r="F22" s="76"/>
    </row>
    <row r="23" spans="1:6" ht="15.75" customHeight="1">
      <c r="A23" s="77">
        <v>1700061</v>
      </c>
      <c r="B23" s="69"/>
      <c r="C23" s="78" t="s">
        <v>440</v>
      </c>
      <c r="D23" s="156"/>
      <c r="E23" s="156"/>
      <c r="F23" s="76"/>
    </row>
    <row r="24" spans="1:6" ht="15.75" customHeight="1">
      <c r="A24" s="77">
        <v>1700079</v>
      </c>
      <c r="B24" s="69"/>
      <c r="C24" s="78" t="s">
        <v>441</v>
      </c>
      <c r="D24" s="156"/>
      <c r="E24" s="156"/>
      <c r="F24" s="76"/>
    </row>
    <row r="25" spans="1:6" ht="15.75" customHeight="1">
      <c r="A25" s="77">
        <v>1700095</v>
      </c>
      <c r="B25" s="69"/>
      <c r="C25" s="78" t="s">
        <v>442</v>
      </c>
      <c r="D25" s="156"/>
      <c r="E25" s="156"/>
      <c r="F25" s="76"/>
    </row>
    <row r="26" spans="1:6" ht="15.75" customHeight="1">
      <c r="A26" s="77">
        <v>1700103</v>
      </c>
      <c r="B26" s="69"/>
      <c r="C26" s="78" t="s">
        <v>443</v>
      </c>
      <c r="D26" s="156"/>
      <c r="E26" s="156"/>
      <c r="F26" s="76"/>
    </row>
    <row r="27" spans="1:13" ht="15.75" customHeight="1">
      <c r="A27" s="77">
        <v>1600097</v>
      </c>
      <c r="B27" s="69"/>
      <c r="C27" s="78" t="s">
        <v>444</v>
      </c>
      <c r="D27" s="156"/>
      <c r="E27" s="156"/>
      <c r="F27" s="76"/>
      <c r="M27" s="165"/>
    </row>
    <row r="28" spans="1:6" ht="15.75" customHeight="1">
      <c r="A28" s="265" t="s">
        <v>445</v>
      </c>
      <c r="B28" s="137"/>
      <c r="C28" s="78" t="s">
        <v>446</v>
      </c>
      <c r="D28" s="156"/>
      <c r="E28" s="156"/>
      <c r="F28" s="76"/>
    </row>
    <row r="29" spans="1:6" ht="15.75" customHeight="1">
      <c r="A29" s="265" t="s">
        <v>447</v>
      </c>
      <c r="B29" s="137"/>
      <c r="C29" s="78" t="s">
        <v>448</v>
      </c>
      <c r="D29" s="156"/>
      <c r="E29" s="156"/>
      <c r="F29" s="76"/>
    </row>
    <row r="30" spans="1:6" ht="15.75" customHeight="1">
      <c r="A30" s="265" t="s">
        <v>449</v>
      </c>
      <c r="B30" s="137"/>
      <c r="C30" s="78" t="s">
        <v>450</v>
      </c>
      <c r="D30" s="156"/>
      <c r="E30" s="156"/>
      <c r="F30" s="76"/>
    </row>
    <row r="31" spans="1:6" ht="15.75" customHeight="1">
      <c r="A31" s="265">
        <v>1300177</v>
      </c>
      <c r="B31" s="137"/>
      <c r="C31" s="78" t="s">
        <v>326</v>
      </c>
      <c r="D31" s="156"/>
      <c r="E31" s="156"/>
      <c r="F31" s="76"/>
    </row>
    <row r="32" spans="1:5" ht="15.75" customHeight="1">
      <c r="A32"/>
      <c r="B32"/>
      <c r="C32"/>
      <c r="D32"/>
      <c r="E32"/>
    </row>
    <row r="33" spans="1:5" ht="19.5" customHeight="1">
      <c r="A33" s="180" t="s">
        <v>451</v>
      </c>
      <c r="B33" s="266"/>
      <c r="C33" s="267"/>
      <c r="E33" s="67" t="s">
        <v>452</v>
      </c>
    </row>
    <row r="34" spans="1:6" ht="29.25" customHeight="1">
      <c r="A34" s="68" t="s">
        <v>146</v>
      </c>
      <c r="B34" s="69" t="s">
        <v>147</v>
      </c>
      <c r="C34" s="77" t="s">
        <v>148</v>
      </c>
      <c r="D34" s="70" t="s">
        <v>149</v>
      </c>
      <c r="E34" s="98" t="s">
        <v>150</v>
      </c>
      <c r="F34" s="68" t="s">
        <v>151</v>
      </c>
    </row>
    <row r="35" spans="1:6" ht="30" customHeight="1">
      <c r="A35" s="77">
        <v>1000231</v>
      </c>
      <c r="B35" s="69"/>
      <c r="C35" s="134" t="s">
        <v>453</v>
      </c>
      <c r="D35" s="156">
        <v>319000</v>
      </c>
      <c r="E35" s="156">
        <v>367146</v>
      </c>
      <c r="F35" s="76">
        <f>+E35*100/D35</f>
        <v>115.09278996865204</v>
      </c>
    </row>
    <row r="36" spans="1:6" ht="25.5" customHeight="1">
      <c r="A36" s="77">
        <v>1000231</v>
      </c>
      <c r="B36" s="69" t="s">
        <v>454</v>
      </c>
      <c r="C36" s="134" t="s">
        <v>455</v>
      </c>
      <c r="D36" s="156">
        <v>7300</v>
      </c>
      <c r="E36" s="156">
        <v>7500</v>
      </c>
      <c r="F36" s="76">
        <f>+E36*100/D36</f>
        <v>102.73972602739725</v>
      </c>
    </row>
    <row r="37" ht="30.75" customHeight="1"/>
    <row r="38" spans="3:6" ht="27.75" customHeight="1">
      <c r="C38" s="268" t="s">
        <v>456</v>
      </c>
      <c r="D38" s="269">
        <f>D6+D7+D8</f>
        <v>23800</v>
      </c>
      <c r="E38" s="269">
        <f>E6+E7+E8</f>
        <v>24016</v>
      </c>
      <c r="F38" s="76">
        <f>+E38*100/D38</f>
        <v>100.90756302521008</v>
      </c>
    </row>
    <row r="39" spans="3:6" ht="28.5" customHeight="1">
      <c r="C39" s="270" t="s">
        <v>182</v>
      </c>
      <c r="D39" s="269">
        <f>D9</f>
        <v>29150</v>
      </c>
      <c r="E39" s="269">
        <f>E9</f>
        <v>23613</v>
      </c>
      <c r="F39" s="76">
        <f>+E39*100/D39</f>
        <v>81.00514579759863</v>
      </c>
    </row>
    <row r="40" spans="3:6" ht="13.5" customHeight="1">
      <c r="C40" s="271" t="s">
        <v>457</v>
      </c>
      <c r="D40" s="269">
        <f>D35+D36</f>
        <v>326300</v>
      </c>
      <c r="E40" s="269">
        <f>E35+E36</f>
        <v>374646</v>
      </c>
      <c r="F40" s="76">
        <f>+E40*100/D40</f>
        <v>114.81642660128716</v>
      </c>
    </row>
    <row r="41" spans="3:6" ht="16.5" customHeight="1">
      <c r="C41" s="272"/>
      <c r="D41" s="273"/>
      <c r="E41" s="273"/>
      <c r="F41" s="239"/>
    </row>
    <row r="42" spans="3:5" ht="12.75" customHeight="1">
      <c r="C42" s="273"/>
      <c r="D42" s="273"/>
      <c r="E42" s="273"/>
    </row>
    <row r="43" spans="3:6" ht="12.75" customHeight="1">
      <c r="C43" s="273"/>
      <c r="D43" s="273">
        <f>D38+D39</f>
        <v>52950</v>
      </c>
      <c r="E43" s="273">
        <f>E38+E39</f>
        <v>47629</v>
      </c>
      <c r="F43" s="76">
        <f>+E43*100/D43</f>
        <v>89.9508970727101</v>
      </c>
    </row>
    <row r="44" spans="3:6" ht="12.75" customHeight="1">
      <c r="C44" s="274"/>
      <c r="D44" s="274"/>
      <c r="E44" s="274"/>
      <c r="F44" s="275"/>
    </row>
    <row r="45" spans="3:6" ht="12.75" customHeight="1">
      <c r="C45" s="274"/>
      <c r="D45" s="150">
        <f>D43+D40</f>
        <v>379250</v>
      </c>
      <c r="E45" s="150">
        <f>E43+E40</f>
        <v>422275</v>
      </c>
      <c r="F45" s="76">
        <f>+E45*100/D45</f>
        <v>111.34475939353987</v>
      </c>
    </row>
    <row r="47" spans="3:6" ht="12.75" customHeight="1">
      <c r="C47" s="110" t="s">
        <v>216</v>
      </c>
      <c r="D47" s="110">
        <v>0</v>
      </c>
      <c r="E47" s="110">
        <v>0</v>
      </c>
      <c r="F47" s="110"/>
    </row>
    <row r="48" spans="3:6" ht="12.75" customHeight="1">
      <c r="C48" s="110"/>
      <c r="D48" s="110"/>
      <c r="E48" s="110"/>
      <c r="F48" s="110"/>
    </row>
    <row r="49" spans="3:6" ht="12.75" customHeight="1">
      <c r="C49" s="110" t="s">
        <v>217</v>
      </c>
      <c r="D49" s="110">
        <f>+D45+D47</f>
        <v>379250</v>
      </c>
      <c r="E49" s="110">
        <f>+E45+E47</f>
        <v>422275</v>
      </c>
      <c r="F49" s="107">
        <f>+E49*100/D49</f>
        <v>111.34475939353987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8">
      <selection activeCell="E47" sqref="E47"/>
    </sheetView>
  </sheetViews>
  <sheetFormatPr defaultColWidth="9.140625" defaultRowHeight="12.75" customHeight="1"/>
  <cols>
    <col min="1" max="1" width="62.57421875" style="7" customWidth="1"/>
    <col min="2" max="2" width="15.8515625" style="7" customWidth="1"/>
    <col min="3" max="3" width="14.421875" style="7" customWidth="1"/>
    <col min="4" max="16384" width="9.140625" style="7" customWidth="1"/>
  </cols>
  <sheetData>
    <row r="1" spans="1:3" s="10" customFormat="1" ht="15.75" customHeight="1">
      <c r="A1" s="8" t="s">
        <v>1</v>
      </c>
      <c r="B1" s="9"/>
      <c r="C1" s="9"/>
    </row>
    <row r="2" spans="1:2" s="10" customFormat="1" ht="15.75" customHeight="1">
      <c r="A2" s="11" t="s">
        <v>2</v>
      </c>
      <c r="B2" s="11"/>
    </row>
    <row r="3" spans="1:2" ht="12.75" customHeight="1">
      <c r="A3" s="12"/>
      <c r="B3" s="13" t="s">
        <v>3</v>
      </c>
    </row>
    <row r="4" spans="1:2" ht="30.75" customHeight="1">
      <c r="A4" s="14" t="s">
        <v>4</v>
      </c>
      <c r="B4" s="15" t="s">
        <v>5</v>
      </c>
    </row>
    <row r="5" spans="1:2" ht="18" customHeight="1">
      <c r="A5" s="16" t="s">
        <v>6</v>
      </c>
      <c r="B5" s="17">
        <v>119806</v>
      </c>
    </row>
    <row r="6" spans="1:2" ht="18" customHeight="1">
      <c r="A6" s="16" t="s">
        <v>7</v>
      </c>
      <c r="B6" s="17">
        <v>869</v>
      </c>
    </row>
    <row r="7" spans="1:2" ht="18" customHeight="1">
      <c r="A7" s="16" t="s">
        <v>8</v>
      </c>
      <c r="B7" s="17">
        <v>953</v>
      </c>
    </row>
    <row r="8" spans="1:2" ht="18" customHeight="1">
      <c r="A8" s="16" t="s">
        <v>9</v>
      </c>
      <c r="B8" s="17">
        <v>973</v>
      </c>
    </row>
    <row r="9" spans="1:2" ht="18" customHeight="1">
      <c r="A9" s="16" t="s">
        <v>10</v>
      </c>
      <c r="B9" s="17">
        <v>994</v>
      </c>
    </row>
    <row r="10" spans="1:2" ht="18" customHeight="1">
      <c r="A10" s="16" t="s">
        <v>11</v>
      </c>
      <c r="B10" s="17">
        <v>997</v>
      </c>
    </row>
    <row r="11" spans="1:2" ht="18" customHeight="1">
      <c r="A11" s="16" t="s">
        <v>12</v>
      </c>
      <c r="B11" s="17">
        <v>937</v>
      </c>
    </row>
    <row r="12" spans="1:2" ht="18" customHeight="1">
      <c r="A12" s="16" t="s">
        <v>13</v>
      </c>
      <c r="B12" s="17">
        <v>1060</v>
      </c>
    </row>
    <row r="13" spans="1:2" ht="18" customHeight="1">
      <c r="A13" s="16" t="s">
        <v>14</v>
      </c>
      <c r="B13" s="17">
        <v>1046</v>
      </c>
    </row>
    <row r="14" spans="1:2" ht="18" customHeight="1">
      <c r="A14" s="16" t="s">
        <v>15</v>
      </c>
      <c r="B14" s="17">
        <v>7829</v>
      </c>
    </row>
    <row r="15" spans="1:2" ht="18" customHeight="1">
      <c r="A15" s="16" t="s">
        <v>16</v>
      </c>
      <c r="B15" s="17">
        <v>9413</v>
      </c>
    </row>
    <row r="16" spans="1:2" ht="18" customHeight="1">
      <c r="A16" s="18" t="s">
        <v>17</v>
      </c>
      <c r="B16" s="17">
        <v>4952</v>
      </c>
    </row>
    <row r="17" spans="1:2" ht="18" customHeight="1">
      <c r="A17" s="19" t="s">
        <v>18</v>
      </c>
      <c r="B17" s="20">
        <v>98658</v>
      </c>
    </row>
    <row r="18" spans="1:2" ht="18" customHeight="1">
      <c r="A18" s="18" t="s">
        <v>19</v>
      </c>
      <c r="B18" s="17">
        <v>20087</v>
      </c>
    </row>
    <row r="19" spans="1:2" ht="18" customHeight="1">
      <c r="A19" s="19" t="s">
        <v>20</v>
      </c>
      <c r="B19" s="20">
        <v>78569</v>
      </c>
    </row>
    <row r="20" spans="1:2" ht="18" customHeight="1">
      <c r="A20" s="18" t="s">
        <v>21</v>
      </c>
      <c r="B20" s="17">
        <v>24034</v>
      </c>
    </row>
    <row r="21" spans="1:2" ht="18" customHeight="1">
      <c r="A21" s="19" t="s">
        <v>22</v>
      </c>
      <c r="B21" s="20">
        <v>28634</v>
      </c>
    </row>
    <row r="22" spans="1:2" ht="18" customHeight="1">
      <c r="A22" s="19" t="s">
        <v>23</v>
      </c>
      <c r="B22" s="20">
        <v>22047</v>
      </c>
    </row>
    <row r="23" spans="1:2" ht="18" customHeight="1">
      <c r="A23" s="19" t="s">
        <v>24</v>
      </c>
      <c r="B23" s="20">
        <v>41466</v>
      </c>
    </row>
    <row r="24" spans="1:2" ht="18" customHeight="1">
      <c r="A24" s="18" t="s">
        <v>25</v>
      </c>
      <c r="B24" s="17">
        <v>26242</v>
      </c>
    </row>
    <row r="25" spans="1:2" ht="18" customHeight="1">
      <c r="A25" s="18" t="s">
        <v>26</v>
      </c>
      <c r="B25" s="17">
        <v>9671</v>
      </c>
    </row>
    <row r="26" spans="1:2" ht="18" customHeight="1">
      <c r="A26" s="18" t="s">
        <v>27</v>
      </c>
      <c r="B26" s="17">
        <v>18622</v>
      </c>
    </row>
    <row r="27" spans="1:2" ht="18" customHeight="1">
      <c r="A27" s="18" t="s">
        <v>28</v>
      </c>
      <c r="B27" s="17">
        <v>24912</v>
      </c>
    </row>
    <row r="28" spans="1:2" ht="18" customHeight="1">
      <c r="A28" s="16" t="s">
        <v>29</v>
      </c>
      <c r="B28" s="17">
        <v>54807</v>
      </c>
    </row>
    <row r="29" spans="1:2" ht="18" customHeight="1">
      <c r="A29" s="21" t="s">
        <v>30</v>
      </c>
      <c r="B29" s="17">
        <v>32639</v>
      </c>
    </row>
    <row r="30" spans="1:2" ht="18" customHeight="1">
      <c r="A30" s="22" t="s">
        <v>31</v>
      </c>
      <c r="B30" s="23">
        <v>19025</v>
      </c>
    </row>
    <row r="31" spans="1:2" ht="18" customHeight="1">
      <c r="A31" s="20" t="s">
        <v>32</v>
      </c>
      <c r="B31" s="20">
        <v>1080</v>
      </c>
    </row>
    <row r="32" spans="1:2" ht="18" customHeight="1">
      <c r="A32" s="20" t="s">
        <v>33</v>
      </c>
      <c r="B32" s="20">
        <v>1176</v>
      </c>
    </row>
    <row r="33" spans="1:2" ht="18" customHeight="1">
      <c r="A33" s="20" t="s">
        <v>34</v>
      </c>
      <c r="B33" s="20">
        <v>1176</v>
      </c>
    </row>
    <row r="34" spans="1:2" ht="18" customHeight="1">
      <c r="A34" s="20" t="s">
        <v>35</v>
      </c>
      <c r="B34" s="20">
        <v>1213</v>
      </c>
    </row>
    <row r="35" spans="1:2" ht="18" customHeight="1">
      <c r="A35" s="20" t="s">
        <v>36</v>
      </c>
      <c r="B35" s="20">
        <v>1242</v>
      </c>
    </row>
    <row r="36" spans="1:2" ht="18" customHeight="1">
      <c r="A36" s="20" t="s">
        <v>37</v>
      </c>
      <c r="B36" s="20">
        <v>1261</v>
      </c>
    </row>
    <row r="37" spans="1:2" ht="18" customHeight="1">
      <c r="A37" s="20" t="s">
        <v>38</v>
      </c>
      <c r="B37" s="20">
        <v>1219</v>
      </c>
    </row>
    <row r="38" spans="1:2" ht="18" customHeight="1">
      <c r="A38" s="20" t="s">
        <v>39</v>
      </c>
      <c r="B38" s="20">
        <v>1277</v>
      </c>
    </row>
    <row r="39" spans="1:2" ht="18" customHeight="1">
      <c r="A39" s="20" t="s">
        <v>40</v>
      </c>
      <c r="B39" s="20">
        <v>1218</v>
      </c>
    </row>
    <row r="40" spans="1:2" ht="18" customHeight="1">
      <c r="A40" s="20" t="s">
        <v>41</v>
      </c>
      <c r="B40" s="20">
        <v>1213</v>
      </c>
    </row>
    <row r="41" spans="1:2" ht="18" customHeight="1">
      <c r="A41" s="20" t="s">
        <v>42</v>
      </c>
      <c r="B41" s="20">
        <v>1244</v>
      </c>
    </row>
    <row r="42" spans="1:2" ht="12.75" customHeight="1">
      <c r="A42" s="20" t="s">
        <v>43</v>
      </c>
      <c r="B42" s="20">
        <v>1198</v>
      </c>
    </row>
    <row r="43" spans="1:2" ht="12.75" customHeight="1">
      <c r="A43" s="20" t="s">
        <v>44</v>
      </c>
      <c r="B43" s="20"/>
    </row>
    <row r="44" spans="1:2" ht="12.75" customHeight="1">
      <c r="A44" s="20" t="s">
        <v>45</v>
      </c>
      <c r="B44" s="20"/>
    </row>
    <row r="45" spans="1:2" ht="12.75" customHeight="1">
      <c r="A45" s="24" t="s">
        <v>46</v>
      </c>
      <c r="B45" s="20"/>
    </row>
    <row r="46" ht="12.75" customHeight="1">
      <c r="A46" s="25" t="s">
        <v>47</v>
      </c>
    </row>
  </sheetData>
  <sheetProtection selectLockedCells="1" selectUnlockedCells="1"/>
  <printOptions horizontalCentered="1"/>
  <pageMargins left="0.75" right="0.75" top="0.6097222222222223" bottom="0.5902777777777778" header="0.5118055555555555" footer="0.5118055555555555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0">
      <selection activeCell="J29" sqref="J29"/>
    </sheetView>
  </sheetViews>
  <sheetFormatPr defaultColWidth="9.140625" defaultRowHeight="12.75" customHeight="1"/>
  <cols>
    <col min="1" max="1" width="8.8515625" style="64" customWidth="1"/>
    <col min="2" max="2" width="5.7109375" style="64" customWidth="1"/>
    <col min="3" max="3" width="40.8515625" style="64" customWidth="1"/>
    <col min="4" max="4" width="8.00390625" style="64" customWidth="1"/>
    <col min="5" max="5" width="6.421875" style="64" customWidth="1"/>
    <col min="6" max="6" width="6.8515625" style="64" customWidth="1"/>
    <col min="7" max="16384" width="9.140625" style="64" customWidth="1"/>
  </cols>
  <sheetData>
    <row r="1" spans="1:11" ht="12.75" customHeight="1">
      <c r="A1" s="62" t="s">
        <v>61</v>
      </c>
      <c r="B1" s="63"/>
      <c r="C1" s="634"/>
      <c r="D1" s="665" t="s">
        <v>73</v>
      </c>
      <c r="E1" s="666"/>
      <c r="F1" s="666"/>
      <c r="G1" s="666"/>
      <c r="H1" s="634"/>
      <c r="I1" s="634"/>
      <c r="J1" s="632"/>
      <c r="K1" s="632"/>
    </row>
    <row r="2" spans="1:11" ht="12.75" customHeight="1">
      <c r="A2" s="113"/>
      <c r="B2" s="114"/>
      <c r="C2" s="634"/>
      <c r="D2" s="635" t="s">
        <v>458</v>
      </c>
      <c r="E2" s="634"/>
      <c r="F2" s="634"/>
      <c r="H2" s="634"/>
      <c r="I2" s="634"/>
      <c r="J2" s="632"/>
      <c r="K2" s="632"/>
    </row>
    <row r="3" spans="1:11" s="276" customFormat="1" ht="48.75" customHeight="1">
      <c r="A3" s="636" t="s">
        <v>146</v>
      </c>
      <c r="B3" s="637" t="s">
        <v>147</v>
      </c>
      <c r="C3" s="638" t="s">
        <v>148</v>
      </c>
      <c r="D3" s="639" t="s">
        <v>149</v>
      </c>
      <c r="E3" s="636" t="s">
        <v>1040</v>
      </c>
      <c r="F3" s="197" t="s">
        <v>151</v>
      </c>
      <c r="G3" s="640"/>
      <c r="H3" s="640"/>
      <c r="I3" s="640"/>
      <c r="J3" s="633"/>
      <c r="K3" s="633"/>
    </row>
    <row r="4" spans="1:11" s="276" customFormat="1" ht="12.75" customHeight="1">
      <c r="A4" s="641"/>
      <c r="B4" s="642"/>
      <c r="C4" s="74" t="s">
        <v>459</v>
      </c>
      <c r="D4" s="641"/>
      <c r="E4" s="643"/>
      <c r="F4" s="644"/>
      <c r="G4" s="640"/>
      <c r="H4" s="640"/>
      <c r="I4" s="640"/>
      <c r="J4" s="633"/>
      <c r="K4" s="633"/>
    </row>
    <row r="5" spans="1:11" ht="25.5" customHeight="1">
      <c r="A5" s="645">
        <v>1000033</v>
      </c>
      <c r="B5" s="646"/>
      <c r="C5" s="277" t="s">
        <v>460</v>
      </c>
      <c r="D5" s="203">
        <f>D6+D7</f>
        <v>4570</v>
      </c>
      <c r="E5" s="203">
        <v>4780</v>
      </c>
      <c r="F5" s="644">
        <f aca="true" t="shared" si="0" ref="F5:F21">+E5*100/D5</f>
        <v>104.59518599562364</v>
      </c>
      <c r="G5" s="634"/>
      <c r="H5" s="634"/>
      <c r="I5" s="634"/>
      <c r="J5" s="632"/>
      <c r="K5" s="632"/>
    </row>
    <row r="6" spans="1:11" ht="12.75" customHeight="1">
      <c r="A6" s="647">
        <v>1000033</v>
      </c>
      <c r="B6" s="648" t="s">
        <v>206</v>
      </c>
      <c r="C6" s="278" t="s">
        <v>461</v>
      </c>
      <c r="D6" s="232">
        <v>870</v>
      </c>
      <c r="E6" s="232">
        <v>886</v>
      </c>
      <c r="F6" s="644">
        <f t="shared" si="0"/>
        <v>101.83908045977012</v>
      </c>
      <c r="G6" s="634"/>
      <c r="H6" s="634"/>
      <c r="I6" s="634"/>
      <c r="J6" s="632"/>
      <c r="K6" s="632"/>
    </row>
    <row r="7" spans="1:11" ht="12.75" customHeight="1">
      <c r="A7" s="647">
        <v>1000033</v>
      </c>
      <c r="B7" s="648">
        <v>21</v>
      </c>
      <c r="C7" s="278" t="s">
        <v>462</v>
      </c>
      <c r="D7" s="232">
        <v>3700</v>
      </c>
      <c r="E7" s="232">
        <v>3894</v>
      </c>
      <c r="F7" s="644">
        <f t="shared" si="0"/>
        <v>105.24324324324324</v>
      </c>
      <c r="G7" s="634"/>
      <c r="H7" s="634"/>
      <c r="I7" s="634"/>
      <c r="J7" s="632"/>
      <c r="K7" s="632"/>
    </row>
    <row r="8" spans="1:11" ht="12.75" customHeight="1">
      <c r="A8" s="279">
        <v>1000041</v>
      </c>
      <c r="B8" s="649"/>
      <c r="C8" s="279" t="s">
        <v>463</v>
      </c>
      <c r="D8" s="203">
        <f>SUM(D9:D17)</f>
        <v>10410</v>
      </c>
      <c r="E8" s="203">
        <f>SUM(E9:E17)</f>
        <v>12807</v>
      </c>
      <c r="F8" s="644">
        <f t="shared" si="0"/>
        <v>123.02593659942363</v>
      </c>
      <c r="G8" s="634"/>
      <c r="H8" s="634"/>
      <c r="I8" s="634"/>
      <c r="J8" s="632"/>
      <c r="K8" s="632"/>
    </row>
    <row r="9" spans="1:11" ht="12.75" customHeight="1">
      <c r="A9" s="100">
        <v>1000041</v>
      </c>
      <c r="B9" s="650">
        <v>22</v>
      </c>
      <c r="C9" s="280" t="s">
        <v>464</v>
      </c>
      <c r="D9" s="232">
        <v>500</v>
      </c>
      <c r="E9" s="232">
        <v>406</v>
      </c>
      <c r="F9" s="644">
        <f t="shared" si="0"/>
        <v>81.2</v>
      </c>
      <c r="G9" s="634"/>
      <c r="H9" s="634"/>
      <c r="I9" s="634"/>
      <c r="J9" s="632"/>
      <c r="K9" s="632"/>
    </row>
    <row r="10" spans="1:11" ht="12.75" customHeight="1">
      <c r="A10" s="100">
        <v>1000041</v>
      </c>
      <c r="B10" s="650">
        <v>23</v>
      </c>
      <c r="C10" s="280" t="s">
        <v>465</v>
      </c>
      <c r="D10" s="232">
        <v>10</v>
      </c>
      <c r="E10" s="232">
        <v>98</v>
      </c>
      <c r="F10" s="644">
        <f t="shared" si="0"/>
        <v>980</v>
      </c>
      <c r="G10" s="634"/>
      <c r="H10" s="634"/>
      <c r="I10" s="634"/>
      <c r="J10" s="632"/>
      <c r="K10" s="632"/>
    </row>
    <row r="11" spans="1:11" ht="12.75" customHeight="1">
      <c r="A11" s="100">
        <v>1000041</v>
      </c>
      <c r="B11" s="650">
        <v>25</v>
      </c>
      <c r="C11" s="280" t="s">
        <v>466</v>
      </c>
      <c r="D11" s="232">
        <v>450</v>
      </c>
      <c r="E11" s="232">
        <v>842</v>
      </c>
      <c r="F11" s="644">
        <f t="shared" si="0"/>
        <v>187.11111111111111</v>
      </c>
      <c r="G11" s="634"/>
      <c r="H11" s="634"/>
      <c r="I11" s="634"/>
      <c r="J11" s="632"/>
      <c r="K11" s="632"/>
    </row>
    <row r="12" spans="1:11" ht="12.75" customHeight="1">
      <c r="A12" s="100">
        <v>1000041</v>
      </c>
      <c r="B12" s="650">
        <v>26</v>
      </c>
      <c r="C12" s="280" t="s">
        <v>467</v>
      </c>
      <c r="D12" s="232">
        <v>150</v>
      </c>
      <c r="E12" s="232">
        <v>296</v>
      </c>
      <c r="F12" s="644">
        <f t="shared" si="0"/>
        <v>197.33333333333334</v>
      </c>
      <c r="G12" s="634"/>
      <c r="H12" s="634"/>
      <c r="I12" s="634"/>
      <c r="J12" s="632"/>
      <c r="K12" s="632"/>
    </row>
    <row r="13" spans="1:11" ht="12.75" customHeight="1">
      <c r="A13" s="100">
        <v>1000041</v>
      </c>
      <c r="B13" s="650" t="s">
        <v>206</v>
      </c>
      <c r="C13" s="280" t="s">
        <v>468</v>
      </c>
      <c r="D13" s="232">
        <v>700</v>
      </c>
      <c r="E13" s="232">
        <v>805</v>
      </c>
      <c r="F13" s="644">
        <f t="shared" si="0"/>
        <v>115</v>
      </c>
      <c r="G13" s="634"/>
      <c r="H13" s="634"/>
      <c r="I13" s="634"/>
      <c r="J13" s="632"/>
      <c r="K13" s="632"/>
    </row>
    <row r="14" spans="1:11" ht="12.75" customHeight="1">
      <c r="A14" s="100">
        <v>1000041</v>
      </c>
      <c r="B14" s="637" t="s">
        <v>206</v>
      </c>
      <c r="C14" s="280" t="s">
        <v>469</v>
      </c>
      <c r="D14" s="232">
        <v>700</v>
      </c>
      <c r="E14" s="232">
        <v>661</v>
      </c>
      <c r="F14" s="644">
        <f t="shared" si="0"/>
        <v>94.42857142857143</v>
      </c>
      <c r="G14" s="634"/>
      <c r="H14" s="634"/>
      <c r="I14" s="634"/>
      <c r="J14" s="632"/>
      <c r="K14" s="632"/>
    </row>
    <row r="15" spans="1:11" ht="12.75" customHeight="1">
      <c r="A15" s="100">
        <v>1000041</v>
      </c>
      <c r="B15" s="637" t="s">
        <v>206</v>
      </c>
      <c r="C15" s="280" t="s">
        <v>470</v>
      </c>
      <c r="D15" s="232">
        <v>3000</v>
      </c>
      <c r="E15" s="232">
        <v>2890</v>
      </c>
      <c r="F15" s="644">
        <f t="shared" si="0"/>
        <v>96.33333333333333</v>
      </c>
      <c r="G15" s="634"/>
      <c r="H15" s="634"/>
      <c r="I15" s="634"/>
      <c r="J15" s="632"/>
      <c r="K15" s="632"/>
    </row>
    <row r="16" spans="1:11" ht="15.75" customHeight="1">
      <c r="A16" s="100">
        <v>1000041</v>
      </c>
      <c r="B16" s="637">
        <v>24</v>
      </c>
      <c r="C16" s="281" t="s">
        <v>471</v>
      </c>
      <c r="D16" s="232">
        <v>4900</v>
      </c>
      <c r="E16" s="232">
        <v>6809</v>
      </c>
      <c r="F16" s="644">
        <f t="shared" si="0"/>
        <v>138.9591836734694</v>
      </c>
      <c r="G16" s="634"/>
      <c r="H16" s="634"/>
      <c r="I16" s="634"/>
      <c r="J16" s="632"/>
      <c r="K16" s="632"/>
    </row>
    <row r="17" spans="1:11" ht="12.75" customHeight="1">
      <c r="A17" s="100">
        <v>1000041</v>
      </c>
      <c r="B17" s="637" t="s">
        <v>472</v>
      </c>
      <c r="C17" s="281" t="s">
        <v>473</v>
      </c>
      <c r="D17" s="232"/>
      <c r="E17" s="232"/>
      <c r="F17" s="644"/>
      <c r="G17" s="634"/>
      <c r="H17" s="634"/>
      <c r="I17" s="634"/>
      <c r="J17" s="632"/>
      <c r="K17" s="632"/>
    </row>
    <row r="18" spans="1:11" ht="12.75" customHeight="1">
      <c r="A18" s="255"/>
      <c r="B18" s="642"/>
      <c r="C18" s="74" t="s">
        <v>474</v>
      </c>
      <c r="D18" s="651">
        <f>D19+D20+D21</f>
        <v>8100</v>
      </c>
      <c r="E18" s="651">
        <f>E19+E20+E21</f>
        <v>10378</v>
      </c>
      <c r="F18" s="644">
        <f t="shared" si="0"/>
        <v>128.12345679012347</v>
      </c>
      <c r="G18" s="634"/>
      <c r="H18" s="634"/>
      <c r="I18" s="634"/>
      <c r="J18" s="632"/>
      <c r="K18" s="632"/>
    </row>
    <row r="19" spans="1:11" ht="12.75" customHeight="1">
      <c r="A19" s="256">
        <v>1000215</v>
      </c>
      <c r="B19" s="652"/>
      <c r="C19" s="653" t="s">
        <v>475</v>
      </c>
      <c r="D19" s="232">
        <v>4300</v>
      </c>
      <c r="E19" s="232">
        <v>3570</v>
      </c>
      <c r="F19" s="644">
        <f t="shared" si="0"/>
        <v>83.02325581395348</v>
      </c>
      <c r="G19" s="634"/>
      <c r="H19" s="634"/>
      <c r="I19" s="634"/>
      <c r="J19" s="632"/>
      <c r="K19" s="632"/>
    </row>
    <row r="20" spans="1:11" ht="25.5" customHeight="1">
      <c r="A20" s="654" t="s">
        <v>476</v>
      </c>
      <c r="B20" s="122"/>
      <c r="C20" s="82" t="s">
        <v>477</v>
      </c>
      <c r="D20" s="232">
        <v>900</v>
      </c>
      <c r="E20" s="232">
        <v>3381</v>
      </c>
      <c r="F20" s="644">
        <f t="shared" si="0"/>
        <v>375.6666666666667</v>
      </c>
      <c r="G20" s="634"/>
      <c r="H20" s="634"/>
      <c r="I20" s="634"/>
      <c r="J20" s="632"/>
      <c r="K20" s="632"/>
    </row>
    <row r="21" spans="1:11" ht="12.75" customHeight="1">
      <c r="A21" s="655">
        <v>1000207</v>
      </c>
      <c r="B21" s="656"/>
      <c r="C21" s="657" t="s">
        <v>478</v>
      </c>
      <c r="D21" s="203">
        <v>2900</v>
      </c>
      <c r="E21" s="203">
        <v>3427</v>
      </c>
      <c r="F21" s="644">
        <f t="shared" si="0"/>
        <v>118.17241379310344</v>
      </c>
      <c r="G21" s="634"/>
      <c r="H21" s="634"/>
      <c r="I21" s="634"/>
      <c r="J21" s="632"/>
      <c r="K21" s="632"/>
    </row>
    <row r="22" spans="1:11" ht="12.75" customHeight="1">
      <c r="A22" s="78">
        <v>1000207</v>
      </c>
      <c r="B22" s="658" t="s">
        <v>201</v>
      </c>
      <c r="C22" s="78" t="s">
        <v>202</v>
      </c>
      <c r="D22" s="232">
        <v>0</v>
      </c>
      <c r="E22" s="232">
        <v>0</v>
      </c>
      <c r="F22" s="644"/>
      <c r="G22" s="634"/>
      <c r="H22" s="634"/>
      <c r="I22" s="634"/>
      <c r="J22" s="632"/>
      <c r="K22" s="632"/>
    </row>
    <row r="23" spans="1:11" ht="12.75" customHeight="1">
      <c r="A23" s="78">
        <v>1000207</v>
      </c>
      <c r="B23" s="658" t="s">
        <v>201</v>
      </c>
      <c r="C23" s="78" t="s">
        <v>203</v>
      </c>
      <c r="D23" s="232">
        <v>0</v>
      </c>
      <c r="E23" s="232">
        <v>0</v>
      </c>
      <c r="F23" s="644"/>
      <c r="G23" s="634"/>
      <c r="H23" s="634"/>
      <c r="I23" s="634"/>
      <c r="J23" s="632"/>
      <c r="K23" s="632"/>
    </row>
    <row r="24" spans="1:11" ht="12.75" customHeight="1">
      <c r="A24" s="78">
        <v>1000207</v>
      </c>
      <c r="B24" s="658" t="s">
        <v>201</v>
      </c>
      <c r="C24" s="78" t="s">
        <v>204</v>
      </c>
      <c r="D24" s="232">
        <v>0</v>
      </c>
      <c r="E24" s="232">
        <v>0</v>
      </c>
      <c r="F24" s="644"/>
      <c r="G24" s="634"/>
      <c r="H24" s="634"/>
      <c r="I24" s="634"/>
      <c r="J24" s="632"/>
      <c r="K24" s="632"/>
    </row>
    <row r="25" spans="1:11" ht="12.75" customHeight="1">
      <c r="A25" s="78">
        <v>1000207</v>
      </c>
      <c r="B25" s="658" t="s">
        <v>201</v>
      </c>
      <c r="C25" s="78" t="s">
        <v>205</v>
      </c>
      <c r="D25" s="232">
        <v>0</v>
      </c>
      <c r="E25" s="232">
        <v>0</v>
      </c>
      <c r="F25" s="644"/>
      <c r="G25" s="634"/>
      <c r="H25" s="634"/>
      <c r="I25" s="634"/>
      <c r="J25" s="632"/>
      <c r="K25" s="632"/>
    </row>
    <row r="26" spans="1:11" ht="12.75" customHeight="1">
      <c r="A26" s="256">
        <v>1000207</v>
      </c>
      <c r="B26" s="652" t="s">
        <v>206</v>
      </c>
      <c r="C26" s="256" t="s">
        <v>479</v>
      </c>
      <c r="D26" s="232"/>
      <c r="E26" s="232"/>
      <c r="F26" s="644"/>
      <c r="G26" s="634"/>
      <c r="H26" s="634"/>
      <c r="I26" s="634"/>
      <c r="J26" s="632"/>
      <c r="K26" s="632"/>
    </row>
    <row r="27" spans="1:11" ht="12.75" customHeight="1">
      <c r="A27" s="256">
        <v>1000207</v>
      </c>
      <c r="B27" s="652" t="s">
        <v>208</v>
      </c>
      <c r="C27" s="256" t="s">
        <v>480</v>
      </c>
      <c r="D27" s="232"/>
      <c r="E27" s="232"/>
      <c r="F27" s="644"/>
      <c r="G27" s="634"/>
      <c r="H27" s="634"/>
      <c r="I27" s="634"/>
      <c r="J27" s="632"/>
      <c r="K27" s="632"/>
    </row>
    <row r="28" spans="1:11" ht="12.7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2"/>
      <c r="K28" s="632"/>
    </row>
    <row r="29" spans="1:11" ht="12.7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2"/>
      <c r="K29" s="632"/>
    </row>
    <row r="30" spans="1:11" ht="25.5" customHeight="1">
      <c r="A30" s="634"/>
      <c r="B30" s="634"/>
      <c r="C30" s="283" t="s">
        <v>481</v>
      </c>
      <c r="D30" s="659">
        <f>D5+D8</f>
        <v>14980</v>
      </c>
      <c r="E30" s="659">
        <f>E5+E8</f>
        <v>17587</v>
      </c>
      <c r="F30" s="644">
        <f>+E30*100/D30</f>
        <v>117.40320427236315</v>
      </c>
      <c r="G30" s="634"/>
      <c r="H30" s="634"/>
      <c r="I30" s="634"/>
      <c r="J30" s="632"/>
      <c r="K30" s="632"/>
    </row>
    <row r="31" spans="1:11" ht="12.75" customHeight="1">
      <c r="A31" s="634"/>
      <c r="B31" s="634"/>
      <c r="C31" s="82" t="s">
        <v>198</v>
      </c>
      <c r="D31" s="660">
        <f>D18</f>
        <v>8100</v>
      </c>
      <c r="E31" s="660">
        <f>E18</f>
        <v>10378</v>
      </c>
      <c r="F31" s="644">
        <f>+E31*100/D31</f>
        <v>128.12345679012347</v>
      </c>
      <c r="G31" s="634"/>
      <c r="H31" s="634"/>
      <c r="I31" s="634"/>
      <c r="J31" s="632"/>
      <c r="K31" s="632"/>
    </row>
    <row r="32" spans="1:11" ht="12.75" customHeight="1">
      <c r="A32" s="634"/>
      <c r="B32" s="634"/>
      <c r="C32" s="661"/>
      <c r="D32" s="661"/>
      <c r="E32" s="661"/>
      <c r="F32" s="662"/>
      <c r="G32" s="634"/>
      <c r="H32" s="634"/>
      <c r="I32" s="634"/>
      <c r="J32" s="632"/>
      <c r="K32" s="632"/>
    </row>
    <row r="33" spans="1:11" ht="12.75" customHeight="1">
      <c r="A33" s="634"/>
      <c r="B33" s="634"/>
      <c r="C33" s="661"/>
      <c r="D33" s="661"/>
      <c r="E33" s="661"/>
      <c r="F33" s="662"/>
      <c r="G33" s="634"/>
      <c r="H33" s="634"/>
      <c r="I33" s="634"/>
      <c r="J33" s="632"/>
      <c r="K33" s="632"/>
    </row>
    <row r="34" spans="1:11" ht="12.75" customHeight="1">
      <c r="A34" s="634"/>
      <c r="B34" s="634"/>
      <c r="C34" s="661"/>
      <c r="D34" s="663">
        <f>D30+D31</f>
        <v>23080</v>
      </c>
      <c r="E34" s="663">
        <f>E30+E31</f>
        <v>27965</v>
      </c>
      <c r="F34" s="644">
        <f>+E34*100/D34</f>
        <v>121.16551126516464</v>
      </c>
      <c r="G34" s="634"/>
      <c r="H34" s="634"/>
      <c r="I34" s="634"/>
      <c r="J34" s="632"/>
      <c r="K34" s="632"/>
    </row>
    <row r="35" spans="1:11" ht="12.75" customHeight="1">
      <c r="A35" s="634"/>
      <c r="B35" s="634"/>
      <c r="C35" s="634"/>
      <c r="D35" s="634"/>
      <c r="E35" s="634"/>
      <c r="F35" s="634"/>
      <c r="G35" s="634"/>
      <c r="H35" s="634"/>
      <c r="I35" s="634"/>
      <c r="J35" s="632"/>
      <c r="K35" s="632"/>
    </row>
    <row r="36" spans="1:11" ht="12.75" customHeight="1">
      <c r="A36" s="634"/>
      <c r="B36" s="634"/>
      <c r="C36" s="635" t="s">
        <v>216</v>
      </c>
      <c r="D36" s="635">
        <v>0</v>
      </c>
      <c r="E36" s="635">
        <v>0</v>
      </c>
      <c r="F36" s="635"/>
      <c r="G36" s="634"/>
      <c r="H36" s="634"/>
      <c r="I36" s="634"/>
      <c r="J36" s="632"/>
      <c r="K36" s="632"/>
    </row>
    <row r="37" spans="1:11" ht="12.75" customHeight="1">
      <c r="A37" s="634"/>
      <c r="B37" s="634"/>
      <c r="C37" s="635"/>
      <c r="D37" s="635"/>
      <c r="E37" s="635"/>
      <c r="F37" s="635"/>
      <c r="G37" s="634"/>
      <c r="H37" s="634"/>
      <c r="I37" s="634"/>
      <c r="J37" s="632"/>
      <c r="K37" s="632"/>
    </row>
    <row r="38" spans="1:11" ht="12.75" customHeight="1">
      <c r="A38" s="634"/>
      <c r="B38" s="634"/>
      <c r="C38" s="635" t="s">
        <v>217</v>
      </c>
      <c r="D38" s="635">
        <f>+D34+D36</f>
        <v>23080</v>
      </c>
      <c r="E38" s="635">
        <f>+E34+E36</f>
        <v>27965</v>
      </c>
      <c r="F38" s="664">
        <f>+E38*100/D38</f>
        <v>121.16551126516464</v>
      </c>
      <c r="G38" s="634"/>
      <c r="H38" s="634"/>
      <c r="I38" s="634"/>
      <c r="J38" s="632"/>
      <c r="K38" s="632"/>
    </row>
    <row r="39" spans="1:11" ht="12.75" customHeight="1">
      <c r="A39" s="634"/>
      <c r="B39" s="634"/>
      <c r="C39" s="634"/>
      <c r="D39" s="634"/>
      <c r="E39" s="634"/>
      <c r="F39" s="634"/>
      <c r="G39" s="634"/>
      <c r="H39" s="634"/>
      <c r="I39" s="634"/>
      <c r="J39" s="632"/>
      <c r="K39" s="632"/>
    </row>
    <row r="40" spans="1:11" ht="12.75" customHeight="1">
      <c r="A40" s="634"/>
      <c r="B40" s="634"/>
      <c r="C40" s="634"/>
      <c r="D40" s="634"/>
      <c r="E40" s="634"/>
      <c r="F40" s="634"/>
      <c r="G40" s="634"/>
      <c r="H40" s="634"/>
      <c r="I40" s="634"/>
      <c r="J40" s="632"/>
      <c r="K40" s="632"/>
    </row>
    <row r="41" spans="1:11" ht="12.75" customHeight="1">
      <c r="A41" s="634"/>
      <c r="B41" s="634"/>
      <c r="C41" s="634"/>
      <c r="D41" s="634"/>
      <c r="E41" s="634"/>
      <c r="F41" s="634"/>
      <c r="G41" s="634"/>
      <c r="H41" s="634"/>
      <c r="I41" s="634"/>
      <c r="J41" s="632"/>
      <c r="K41" s="632"/>
    </row>
    <row r="42" spans="1:11" ht="12.75" customHeight="1">
      <c r="A42" s="634"/>
      <c r="B42" s="634"/>
      <c r="C42" s="634"/>
      <c r="D42" s="634"/>
      <c r="E42" s="634"/>
      <c r="F42" s="634"/>
      <c r="G42" s="634"/>
      <c r="H42" s="634"/>
      <c r="I42" s="634"/>
      <c r="J42" s="632"/>
      <c r="K42" s="632"/>
    </row>
    <row r="43" spans="1:11" ht="12.75" customHeight="1">
      <c r="A43" s="634"/>
      <c r="B43" s="634"/>
      <c r="C43" s="634"/>
      <c r="D43" s="634"/>
      <c r="E43" s="634"/>
      <c r="F43" s="634"/>
      <c r="G43" s="634"/>
      <c r="H43" s="634"/>
      <c r="I43" s="634"/>
      <c r="J43" s="632"/>
      <c r="K43" s="632"/>
    </row>
    <row r="44" spans="1:11" ht="12.75" customHeight="1">
      <c r="A44" s="634"/>
      <c r="B44" s="634"/>
      <c r="C44" s="634"/>
      <c r="D44" s="634"/>
      <c r="E44" s="634"/>
      <c r="F44" s="634"/>
      <c r="G44" s="634"/>
      <c r="H44" s="634"/>
      <c r="I44" s="634"/>
      <c r="J44" s="632"/>
      <c r="K44" s="632"/>
    </row>
    <row r="45" spans="1:11" ht="12.75" customHeight="1">
      <c r="A45" s="634"/>
      <c r="B45" s="634"/>
      <c r="C45" s="634"/>
      <c r="D45" s="634"/>
      <c r="E45" s="634"/>
      <c r="F45" s="634"/>
      <c r="G45" s="634"/>
      <c r="H45" s="634"/>
      <c r="I45" s="634"/>
      <c r="J45" s="632"/>
      <c r="K45" s="632"/>
    </row>
    <row r="46" spans="1:11" ht="12.75" customHeight="1">
      <c r="A46" s="634"/>
      <c r="B46" s="634"/>
      <c r="C46" s="634"/>
      <c r="D46" s="634"/>
      <c r="E46" s="634"/>
      <c r="F46" s="634"/>
      <c r="G46" s="634"/>
      <c r="H46" s="634"/>
      <c r="I46" s="634"/>
      <c r="J46" s="632"/>
      <c r="K46" s="632"/>
    </row>
    <row r="47" spans="1:11" ht="12.75" customHeight="1">
      <c r="A47" s="634"/>
      <c r="B47" s="634"/>
      <c r="C47" s="634"/>
      <c r="D47" s="634"/>
      <c r="E47" s="634"/>
      <c r="F47" s="634"/>
      <c r="G47" s="634"/>
      <c r="H47" s="634"/>
      <c r="I47" s="634"/>
      <c r="J47" s="632"/>
      <c r="K47" s="632"/>
    </row>
    <row r="48" spans="1:11" ht="12.75" customHeight="1">
      <c r="A48" s="634"/>
      <c r="B48" s="634"/>
      <c r="C48" s="634"/>
      <c r="D48" s="634"/>
      <c r="E48" s="634"/>
      <c r="F48" s="634"/>
      <c r="G48" s="634"/>
      <c r="H48" s="634"/>
      <c r="I48" s="634"/>
      <c r="J48" s="632"/>
      <c r="K48" s="632"/>
    </row>
    <row r="49" spans="1:11" ht="12.75" customHeight="1">
      <c r="A49" s="634"/>
      <c r="B49" s="634"/>
      <c r="C49" s="634"/>
      <c r="D49" s="634"/>
      <c r="E49" s="634"/>
      <c r="F49" s="634"/>
      <c r="G49" s="634"/>
      <c r="H49" s="634"/>
      <c r="I49" s="634"/>
      <c r="J49" s="632"/>
      <c r="K49" s="632"/>
    </row>
    <row r="50" spans="1:11" ht="12.75" customHeight="1">
      <c r="A50" s="634"/>
      <c r="B50" s="634"/>
      <c r="C50" s="634"/>
      <c r="D50" s="634"/>
      <c r="E50" s="634"/>
      <c r="F50" s="634"/>
      <c r="G50" s="634"/>
      <c r="H50" s="634"/>
      <c r="I50" s="634"/>
      <c r="J50" s="632"/>
      <c r="K50" s="632"/>
    </row>
    <row r="51" spans="1:11" ht="12.75" customHeight="1">
      <c r="A51" s="634"/>
      <c r="B51" s="634"/>
      <c r="C51" s="634"/>
      <c r="D51" s="634"/>
      <c r="E51" s="634"/>
      <c r="F51" s="634"/>
      <c r="G51" s="634"/>
      <c r="H51" s="634"/>
      <c r="I51" s="634"/>
      <c r="J51" s="632"/>
      <c r="K51" s="632"/>
    </row>
    <row r="52" spans="1:11" ht="12.75" customHeight="1">
      <c r="A52" s="634"/>
      <c r="B52" s="634"/>
      <c r="C52" s="634"/>
      <c r="D52" s="634"/>
      <c r="E52" s="634"/>
      <c r="F52" s="634"/>
      <c r="G52" s="634"/>
      <c r="H52" s="634"/>
      <c r="I52" s="634"/>
      <c r="J52" s="632"/>
      <c r="K52" s="632"/>
    </row>
    <row r="53" spans="1:11" ht="12.75" customHeight="1">
      <c r="A53" s="632"/>
      <c r="B53" s="632"/>
      <c r="C53" s="632"/>
      <c r="D53" s="632"/>
      <c r="E53" s="632"/>
      <c r="F53" s="632"/>
      <c r="G53" s="632"/>
      <c r="H53" s="632"/>
      <c r="I53" s="632"/>
      <c r="J53" s="632"/>
      <c r="K53" s="632"/>
    </row>
    <row r="54" spans="1:11" ht="12.75" customHeight="1">
      <c r="A54" s="632"/>
      <c r="B54" s="632"/>
      <c r="C54" s="632"/>
      <c r="D54" s="632"/>
      <c r="E54" s="632"/>
      <c r="F54" s="632"/>
      <c r="G54" s="632"/>
      <c r="H54" s="632"/>
      <c r="I54" s="632"/>
      <c r="J54" s="632"/>
      <c r="K54" s="632"/>
    </row>
    <row r="55" spans="1:11" ht="12.75" customHeight="1">
      <c r="A55" s="632"/>
      <c r="B55" s="632"/>
      <c r="C55" s="632"/>
      <c r="D55" s="632"/>
      <c r="E55" s="632"/>
      <c r="F55" s="632"/>
      <c r="G55" s="632"/>
      <c r="H55" s="632"/>
      <c r="I55" s="632"/>
      <c r="J55" s="632"/>
      <c r="K55" s="632"/>
    </row>
    <row r="56" spans="1:11" ht="12.75" customHeight="1">
      <c r="A56" s="632"/>
      <c r="B56" s="632"/>
      <c r="C56" s="632"/>
      <c r="D56" s="632"/>
      <c r="E56" s="632"/>
      <c r="F56" s="632"/>
      <c r="G56" s="632"/>
      <c r="H56" s="632"/>
      <c r="I56" s="632"/>
      <c r="J56" s="632"/>
      <c r="K56" s="632"/>
    </row>
  </sheetData>
  <sheetProtection selectLockedCells="1" selectUnlockedCells="1"/>
  <printOptions horizontalCentered="1"/>
  <pageMargins left="0.1" right="0.1" top="1" bottom="1" header="0.5118055555555555" footer="0.5118055555555555"/>
  <pageSetup horizontalDpi="300" verticalDpi="300" orientation="portrait" scale="99" r:id="rId1"/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136">
      <selection activeCell="H151" sqref="H151"/>
    </sheetView>
  </sheetViews>
  <sheetFormatPr defaultColWidth="9.140625" defaultRowHeight="12.75" customHeight="1"/>
  <cols>
    <col min="1" max="1" width="7.8515625" style="285" customWidth="1"/>
    <col min="2" max="2" width="52.140625" style="179" customWidth="1"/>
    <col min="3" max="3" width="7.8515625" style="179" customWidth="1"/>
    <col min="4" max="4" width="8.00390625" style="179" customWidth="1"/>
    <col min="5" max="16384" width="9.140625" style="61" customWidth="1"/>
  </cols>
  <sheetData>
    <row r="1" spans="1:3" ht="15.75" customHeight="1">
      <c r="A1" s="286" t="s">
        <v>62</v>
      </c>
      <c r="B1" s="287"/>
      <c r="C1" s="55" t="s">
        <v>73</v>
      </c>
    </row>
    <row r="2" ht="15.75" customHeight="1">
      <c r="D2" s="288" t="s">
        <v>482</v>
      </c>
    </row>
    <row r="3" spans="1:5" ht="33" customHeight="1">
      <c r="A3" s="98" t="s">
        <v>146</v>
      </c>
      <c r="B3" s="98" t="s">
        <v>148</v>
      </c>
      <c r="C3" s="70" t="s">
        <v>149</v>
      </c>
      <c r="D3" s="71" t="s">
        <v>1040</v>
      </c>
      <c r="E3" s="68" t="s">
        <v>151</v>
      </c>
    </row>
    <row r="4" spans="1:5" ht="12.75" customHeight="1">
      <c r="A4" s="289"/>
      <c r="B4" s="85" t="s">
        <v>483</v>
      </c>
      <c r="C4" s="84">
        <f>C5+C6+C7</f>
        <v>79300</v>
      </c>
      <c r="D4" s="84">
        <f>D5+D6+D7</f>
        <v>75616</v>
      </c>
      <c r="E4" s="76">
        <f>+D4*100/C4</f>
        <v>95.35435056746532</v>
      </c>
    </row>
    <row r="5" spans="1:5" ht="12.75" customHeight="1">
      <c r="A5" s="290" t="s">
        <v>484</v>
      </c>
      <c r="B5" s="291" t="s">
        <v>485</v>
      </c>
      <c r="C5" s="231">
        <v>9300</v>
      </c>
      <c r="D5" s="231">
        <v>8027</v>
      </c>
      <c r="E5" s="76">
        <f>+D5*100/C5</f>
        <v>86.31182795698925</v>
      </c>
    </row>
    <row r="6" spans="1:5" ht="12.75" customHeight="1">
      <c r="A6" s="290" t="s">
        <v>486</v>
      </c>
      <c r="B6" s="291" t="s">
        <v>487</v>
      </c>
      <c r="C6" s="231">
        <v>70000</v>
      </c>
      <c r="D6" s="231">
        <v>67589</v>
      </c>
      <c r="E6" s="76">
        <f>+D6*100/C6</f>
        <v>96.55571428571429</v>
      </c>
    </row>
    <row r="7" spans="1:5" ht="12.75" customHeight="1">
      <c r="A7" s="290" t="s">
        <v>488</v>
      </c>
      <c r="B7" s="291" t="s">
        <v>489</v>
      </c>
      <c r="C7" s="231"/>
      <c r="D7" s="231"/>
      <c r="E7" s="76"/>
    </row>
    <row r="8" spans="1:5" ht="12.75" customHeight="1">
      <c r="A8" s="292"/>
      <c r="B8" s="154" t="s">
        <v>490</v>
      </c>
      <c r="C8" s="145">
        <f>SUM(C9:C18)</f>
        <v>114004</v>
      </c>
      <c r="D8" s="145">
        <f>SUM(D9:D18)</f>
        <v>107502</v>
      </c>
      <c r="E8" s="76">
        <f>+D8*100/C8</f>
        <v>94.29669134416336</v>
      </c>
    </row>
    <row r="9" spans="1:5" ht="12.75" customHeight="1">
      <c r="A9" s="214" t="s">
        <v>491</v>
      </c>
      <c r="B9" s="215" t="s">
        <v>492</v>
      </c>
      <c r="C9" s="282"/>
      <c r="D9" s="282"/>
      <c r="E9" s="76"/>
    </row>
    <row r="10" spans="1:5" ht="12.75" customHeight="1">
      <c r="A10" s="214" t="s">
        <v>493</v>
      </c>
      <c r="B10" s="215" t="s">
        <v>494</v>
      </c>
      <c r="C10" s="282"/>
      <c r="D10" s="282"/>
      <c r="E10" s="76"/>
    </row>
    <row r="11" spans="1:5" ht="12.75" customHeight="1">
      <c r="A11" s="214" t="s">
        <v>495</v>
      </c>
      <c r="B11" s="215" t="s">
        <v>496</v>
      </c>
      <c r="C11" s="282">
        <v>22500</v>
      </c>
      <c r="D11" s="282">
        <v>29275</v>
      </c>
      <c r="E11" s="76">
        <f>+D11*100/C11</f>
        <v>130.11111111111111</v>
      </c>
    </row>
    <row r="12" spans="1:5" ht="12.75" customHeight="1">
      <c r="A12" s="214" t="s">
        <v>497</v>
      </c>
      <c r="B12" s="215" t="s">
        <v>498</v>
      </c>
      <c r="C12" s="282">
        <v>45000</v>
      </c>
      <c r="D12" s="282">
        <v>34817</v>
      </c>
      <c r="E12" s="76">
        <f>+D12*100/C12</f>
        <v>77.3711111111111</v>
      </c>
    </row>
    <row r="13" spans="1:5" ht="12.75" customHeight="1">
      <c r="A13" s="214" t="s">
        <v>499</v>
      </c>
      <c r="B13" s="215" t="s">
        <v>500</v>
      </c>
      <c r="C13" s="282"/>
      <c r="D13" s="282"/>
      <c r="E13" s="76"/>
    </row>
    <row r="14" spans="1:5" ht="12.75" customHeight="1">
      <c r="A14" s="214" t="s">
        <v>501</v>
      </c>
      <c r="B14" s="215" t="s">
        <v>502</v>
      </c>
      <c r="C14" s="282"/>
      <c r="D14" s="282">
        <v>1</v>
      </c>
      <c r="E14" s="76"/>
    </row>
    <row r="15" spans="1:5" ht="12.75" customHeight="1">
      <c r="A15" s="214" t="s">
        <v>503</v>
      </c>
      <c r="B15" s="215" t="s">
        <v>504</v>
      </c>
      <c r="C15" s="282"/>
      <c r="D15" s="282"/>
      <c r="E15" s="76"/>
    </row>
    <row r="16" spans="1:5" ht="12.75" customHeight="1">
      <c r="A16" s="214" t="s">
        <v>505</v>
      </c>
      <c r="B16" s="215" t="s">
        <v>506</v>
      </c>
      <c r="C16" s="282">
        <v>3</v>
      </c>
      <c r="D16" s="282"/>
      <c r="E16" s="76">
        <f aca="true" t="shared" si="0" ref="E16:E21">+D16*100/C16</f>
        <v>0</v>
      </c>
    </row>
    <row r="17" spans="1:5" ht="12.75" customHeight="1">
      <c r="A17" s="214" t="s">
        <v>507</v>
      </c>
      <c r="B17" s="215" t="s">
        <v>508</v>
      </c>
      <c r="C17" s="282">
        <v>1</v>
      </c>
      <c r="D17" s="282">
        <v>6</v>
      </c>
      <c r="E17" s="76">
        <f t="shared" si="0"/>
        <v>600</v>
      </c>
    </row>
    <row r="18" spans="1:5" ht="12.75" customHeight="1">
      <c r="A18" s="214" t="s">
        <v>509</v>
      </c>
      <c r="B18" s="215" t="s">
        <v>510</v>
      </c>
      <c r="C18" s="282">
        <v>46500</v>
      </c>
      <c r="D18" s="282">
        <v>43403</v>
      </c>
      <c r="E18" s="76">
        <f t="shared" si="0"/>
        <v>93.33978494623656</v>
      </c>
    </row>
    <row r="19" spans="1:5" ht="12.75" customHeight="1">
      <c r="A19" s="217"/>
      <c r="B19" s="293" t="s">
        <v>511</v>
      </c>
      <c r="C19" s="145">
        <f>SUM(C20:C25)</f>
        <v>8702</v>
      </c>
      <c r="D19" s="145">
        <f>SUM(D20:D25)</f>
        <v>7211</v>
      </c>
      <c r="E19" s="76">
        <f t="shared" si="0"/>
        <v>82.86600781429557</v>
      </c>
    </row>
    <row r="20" spans="1:5" ht="12.75" customHeight="1">
      <c r="A20" s="214" t="s">
        <v>512</v>
      </c>
      <c r="B20" s="215" t="s">
        <v>513</v>
      </c>
      <c r="C20" s="282">
        <v>2</v>
      </c>
      <c r="D20" s="282"/>
      <c r="E20" s="76">
        <f t="shared" si="0"/>
        <v>0</v>
      </c>
    </row>
    <row r="21" spans="1:5" ht="12.75" customHeight="1">
      <c r="A21" s="214" t="s">
        <v>514</v>
      </c>
      <c r="B21" s="215" t="s">
        <v>515</v>
      </c>
      <c r="C21" s="282">
        <v>7050</v>
      </c>
      <c r="D21" s="282">
        <v>5579</v>
      </c>
      <c r="E21" s="76">
        <f t="shared" si="0"/>
        <v>79.13475177304964</v>
      </c>
    </row>
    <row r="22" spans="1:5" ht="12.75" customHeight="1">
      <c r="A22" s="214" t="s">
        <v>516</v>
      </c>
      <c r="B22" s="215" t="s">
        <v>517</v>
      </c>
      <c r="C22" s="282"/>
      <c r="D22" s="282"/>
      <c r="E22" s="76"/>
    </row>
    <row r="23" spans="1:5" ht="12.75" customHeight="1">
      <c r="A23" s="214" t="s">
        <v>518</v>
      </c>
      <c r="B23" s="215" t="s">
        <v>519</v>
      </c>
      <c r="C23" s="282"/>
      <c r="D23" s="282"/>
      <c r="E23" s="76"/>
    </row>
    <row r="24" spans="1:5" ht="12.75" customHeight="1">
      <c r="A24" s="214" t="s">
        <v>520</v>
      </c>
      <c r="B24" s="215" t="s">
        <v>521</v>
      </c>
      <c r="C24" s="282"/>
      <c r="D24" s="282"/>
      <c r="E24" s="76"/>
    </row>
    <row r="25" spans="1:5" ht="12.75" customHeight="1">
      <c r="A25" s="214" t="s">
        <v>522</v>
      </c>
      <c r="B25" s="215" t="s">
        <v>523</v>
      </c>
      <c r="C25" s="282">
        <v>1650</v>
      </c>
      <c r="D25" s="282">
        <v>1632</v>
      </c>
      <c r="E25" s="76">
        <f>+D25*100/C25</f>
        <v>98.9090909090909</v>
      </c>
    </row>
    <row r="26" spans="1:5" ht="12.75" customHeight="1">
      <c r="A26" s="294"/>
      <c r="B26" s="154" t="s">
        <v>524</v>
      </c>
      <c r="C26" s="145">
        <f>SUM(C27:C53)</f>
        <v>5930</v>
      </c>
      <c r="D26" s="145">
        <f>SUM(D27:D53)</f>
        <v>6420</v>
      </c>
      <c r="E26" s="76">
        <f>+D26*100/C26</f>
        <v>108.26306913996628</v>
      </c>
    </row>
    <row r="27" spans="1:5" ht="12.75" customHeight="1">
      <c r="A27" s="214" t="s">
        <v>525</v>
      </c>
      <c r="B27" s="215" t="s">
        <v>526</v>
      </c>
      <c r="C27" s="282"/>
      <c r="D27" s="282"/>
      <c r="E27" s="76"/>
    </row>
    <row r="28" spans="1:5" ht="12.75" customHeight="1">
      <c r="A28" s="214" t="s">
        <v>527</v>
      </c>
      <c r="B28" s="215" t="s">
        <v>528</v>
      </c>
      <c r="C28" s="282"/>
      <c r="D28" s="282"/>
      <c r="E28" s="76"/>
    </row>
    <row r="29" spans="1:5" ht="12.75" customHeight="1">
      <c r="A29" s="214" t="s">
        <v>529</v>
      </c>
      <c r="B29" s="215" t="s">
        <v>530</v>
      </c>
      <c r="C29" s="282"/>
      <c r="D29" s="282"/>
      <c r="E29" s="76"/>
    </row>
    <row r="30" spans="1:5" ht="12.75" customHeight="1">
      <c r="A30" s="214" t="s">
        <v>531</v>
      </c>
      <c r="B30" s="215" t="s">
        <v>532</v>
      </c>
      <c r="C30" s="282"/>
      <c r="D30" s="282"/>
      <c r="E30" s="76"/>
    </row>
    <row r="31" spans="1:5" ht="12.75" customHeight="1">
      <c r="A31" s="214" t="s">
        <v>533</v>
      </c>
      <c r="B31" s="215" t="s">
        <v>534</v>
      </c>
      <c r="C31" s="282"/>
      <c r="D31" s="282"/>
      <c r="E31" s="76"/>
    </row>
    <row r="32" spans="1:5" ht="12.75" customHeight="1">
      <c r="A32" s="214" t="s">
        <v>535</v>
      </c>
      <c r="B32" s="215" t="s">
        <v>536</v>
      </c>
      <c r="C32" s="282"/>
      <c r="D32" s="282"/>
      <c r="E32" s="76"/>
    </row>
    <row r="33" spans="1:5" ht="12.75" customHeight="1">
      <c r="A33" s="214" t="s">
        <v>537</v>
      </c>
      <c r="B33" s="215" t="s">
        <v>538</v>
      </c>
      <c r="C33" s="282"/>
      <c r="D33" s="282"/>
      <c r="E33" s="76"/>
    </row>
    <row r="34" spans="1:5" ht="12.75" customHeight="1">
      <c r="A34" s="214" t="s">
        <v>539</v>
      </c>
      <c r="B34" s="215" t="s">
        <v>540</v>
      </c>
      <c r="C34" s="282"/>
      <c r="D34" s="282"/>
      <c r="E34" s="76"/>
    </row>
    <row r="35" spans="1:5" ht="12.75" customHeight="1">
      <c r="A35" s="214" t="s">
        <v>541</v>
      </c>
      <c r="B35" s="215" t="s">
        <v>542</v>
      </c>
      <c r="C35" s="282">
        <v>230</v>
      </c>
      <c r="D35" s="282">
        <v>290</v>
      </c>
      <c r="E35" s="76">
        <f>+D35*100/C35</f>
        <v>126.08695652173913</v>
      </c>
    </row>
    <row r="36" spans="1:5" ht="12.75" customHeight="1">
      <c r="A36" s="214" t="s">
        <v>211</v>
      </c>
      <c r="B36" s="215" t="s">
        <v>373</v>
      </c>
      <c r="C36" s="282">
        <v>1200</v>
      </c>
      <c r="D36" s="282">
        <v>1644</v>
      </c>
      <c r="E36" s="76">
        <f>+D36*100/C36</f>
        <v>137</v>
      </c>
    </row>
    <row r="37" spans="1:5" ht="12.75" customHeight="1">
      <c r="A37" s="214" t="s">
        <v>543</v>
      </c>
      <c r="B37" s="215" t="s">
        <v>544</v>
      </c>
      <c r="C37" s="282"/>
      <c r="D37" s="282"/>
      <c r="E37" s="76"/>
    </row>
    <row r="38" spans="1:5" ht="12.75" customHeight="1">
      <c r="A38" s="214" t="s">
        <v>545</v>
      </c>
      <c r="B38" s="215" t="s">
        <v>546</v>
      </c>
      <c r="C38" s="282">
        <v>4500</v>
      </c>
      <c r="D38" s="282">
        <v>4486</v>
      </c>
      <c r="E38" s="76">
        <f>+D38*100/C38</f>
        <v>99.68888888888888</v>
      </c>
    </row>
    <row r="39" spans="1:5" ht="12.75" customHeight="1">
      <c r="A39" s="214" t="s">
        <v>547</v>
      </c>
      <c r="B39" s="215" t="s">
        <v>548</v>
      </c>
      <c r="C39" s="282"/>
      <c r="D39" s="282"/>
      <c r="E39" s="76"/>
    </row>
    <row r="40" spans="1:5" ht="12.75" customHeight="1">
      <c r="A40" s="214" t="s">
        <v>549</v>
      </c>
      <c r="B40" s="215" t="s">
        <v>550</v>
      </c>
      <c r="C40" s="282"/>
      <c r="D40" s="282"/>
      <c r="E40" s="76"/>
    </row>
    <row r="41" spans="1:5" ht="12.75" customHeight="1">
      <c r="A41" s="214" t="s">
        <v>551</v>
      </c>
      <c r="B41" s="215" t="s">
        <v>552</v>
      </c>
      <c r="C41" s="282"/>
      <c r="D41" s="282"/>
      <c r="E41" s="76"/>
    </row>
    <row r="42" spans="1:5" ht="12.75" customHeight="1">
      <c r="A42" s="214" t="s">
        <v>553</v>
      </c>
      <c r="B42" s="215" t="s">
        <v>554</v>
      </c>
      <c r="C42" s="282"/>
      <c r="D42" s="282"/>
      <c r="E42" s="76"/>
    </row>
    <row r="43" spans="1:5" ht="12.75" customHeight="1">
      <c r="A43" s="214" t="s">
        <v>555</v>
      </c>
      <c r="B43" s="215" t="s">
        <v>556</v>
      </c>
      <c r="C43" s="282"/>
      <c r="D43" s="282"/>
      <c r="E43" s="76"/>
    </row>
    <row r="44" spans="1:5" ht="12.75" customHeight="1">
      <c r="A44" s="290" t="s">
        <v>557</v>
      </c>
      <c r="B44" s="291" t="s">
        <v>558</v>
      </c>
      <c r="C44" s="282"/>
      <c r="D44" s="282"/>
      <c r="E44" s="76"/>
    </row>
    <row r="45" spans="1:5" ht="12.75" customHeight="1">
      <c r="A45" s="290" t="s">
        <v>559</v>
      </c>
      <c r="B45" s="291" t="s">
        <v>560</v>
      </c>
      <c r="C45" s="282"/>
      <c r="D45" s="282"/>
      <c r="E45" s="76"/>
    </row>
    <row r="46" spans="1:5" ht="12.75" customHeight="1">
      <c r="A46" s="290" t="s">
        <v>561</v>
      </c>
      <c r="B46" s="291" t="s">
        <v>562</v>
      </c>
      <c r="C46" s="282"/>
      <c r="D46" s="282"/>
      <c r="E46" s="76"/>
    </row>
    <row r="47" spans="1:5" ht="12.75" customHeight="1">
      <c r="A47" s="290" t="s">
        <v>563</v>
      </c>
      <c r="B47" s="291" t="s">
        <v>564</v>
      </c>
      <c r="C47" s="282"/>
      <c r="D47" s="282"/>
      <c r="E47" s="76"/>
    </row>
    <row r="48" spans="1:5" ht="12.75" customHeight="1">
      <c r="A48" s="290" t="s">
        <v>565</v>
      </c>
      <c r="B48" s="291" t="s">
        <v>566</v>
      </c>
      <c r="C48" s="282"/>
      <c r="D48" s="282"/>
      <c r="E48" s="76"/>
    </row>
    <row r="49" spans="1:5" ht="12.75" customHeight="1">
      <c r="A49" s="290" t="s">
        <v>567</v>
      </c>
      <c r="B49" s="291" t="s">
        <v>568</v>
      </c>
      <c r="C49" s="282"/>
      <c r="D49" s="282"/>
      <c r="E49" s="76"/>
    </row>
    <row r="50" spans="1:5" ht="12.75" customHeight="1">
      <c r="A50" s="290" t="s">
        <v>569</v>
      </c>
      <c r="B50" s="291" t="s">
        <v>570</v>
      </c>
      <c r="C50" s="282"/>
      <c r="D50" s="282"/>
      <c r="E50" s="76"/>
    </row>
    <row r="51" spans="1:5" ht="12.75" customHeight="1">
      <c r="A51" s="290" t="s">
        <v>571</v>
      </c>
      <c r="B51" s="291" t="s">
        <v>572</v>
      </c>
      <c r="C51" s="282"/>
      <c r="D51" s="282"/>
      <c r="E51" s="76"/>
    </row>
    <row r="52" spans="1:5" ht="12.75" customHeight="1">
      <c r="A52" s="290" t="s">
        <v>573</v>
      </c>
      <c r="B52" s="291" t="s">
        <v>574</v>
      </c>
      <c r="C52" s="282"/>
      <c r="D52" s="282"/>
      <c r="E52" s="76"/>
    </row>
    <row r="53" spans="1:5" ht="12.75" customHeight="1">
      <c r="A53" s="290" t="s">
        <v>575</v>
      </c>
      <c r="B53" s="291" t="s">
        <v>576</v>
      </c>
      <c r="C53" s="282"/>
      <c r="D53" s="282"/>
      <c r="E53" s="76"/>
    </row>
    <row r="54" spans="1:5" ht="12.75" customHeight="1">
      <c r="A54" s="295"/>
      <c r="B54" s="154" t="s">
        <v>577</v>
      </c>
      <c r="C54" s="153">
        <f>SUM(C55:C110)</f>
        <v>305552</v>
      </c>
      <c r="D54" s="153">
        <f>SUM(D55:D110)</f>
        <v>308871</v>
      </c>
      <c r="E54" s="76">
        <f>+D54*100/C54</f>
        <v>101.08623082159501</v>
      </c>
    </row>
    <row r="55" spans="1:5" ht="12.75" customHeight="1">
      <c r="A55" s="290" t="s">
        <v>578</v>
      </c>
      <c r="B55" s="291" t="s">
        <v>579</v>
      </c>
      <c r="C55" s="282"/>
      <c r="D55" s="282"/>
      <c r="E55" s="76"/>
    </row>
    <row r="56" spans="1:5" ht="12.75" customHeight="1">
      <c r="A56" s="290" t="s">
        <v>580</v>
      </c>
      <c r="B56" s="291" t="s">
        <v>581</v>
      </c>
      <c r="C56" s="282">
        <v>20200</v>
      </c>
      <c r="D56" s="282">
        <v>22161</v>
      </c>
      <c r="E56" s="76">
        <f>+D56*100/C56</f>
        <v>109.70792079207921</v>
      </c>
    </row>
    <row r="57" spans="1:5" ht="12.75" customHeight="1">
      <c r="A57" s="290" t="s">
        <v>582</v>
      </c>
      <c r="B57" s="291" t="s">
        <v>583</v>
      </c>
      <c r="C57" s="282">
        <v>300</v>
      </c>
      <c r="D57" s="282">
        <v>363</v>
      </c>
      <c r="E57" s="76">
        <f>+D57*100/C57</f>
        <v>121</v>
      </c>
    </row>
    <row r="58" spans="1:5" ht="12.75" customHeight="1">
      <c r="A58" s="290" t="s">
        <v>584</v>
      </c>
      <c r="B58" s="291" t="s">
        <v>585</v>
      </c>
      <c r="C58" s="282"/>
      <c r="D58" s="282"/>
      <c r="E58" s="76"/>
    </row>
    <row r="59" spans="1:5" ht="12.75" customHeight="1">
      <c r="A59" s="214" t="s">
        <v>586</v>
      </c>
      <c r="B59" s="215" t="s">
        <v>587</v>
      </c>
      <c r="C59" s="282">
        <v>1200</v>
      </c>
      <c r="D59" s="282">
        <v>1085</v>
      </c>
      <c r="E59" s="76">
        <f>+D59*100/C59</f>
        <v>90.41666666666667</v>
      </c>
    </row>
    <row r="60" spans="1:5" ht="12.75" customHeight="1">
      <c r="A60" s="214" t="s">
        <v>588</v>
      </c>
      <c r="B60" s="215" t="s">
        <v>589</v>
      </c>
      <c r="C60" s="282"/>
      <c r="D60" s="282"/>
      <c r="E60" s="76"/>
    </row>
    <row r="61" spans="1:5" ht="12.75" customHeight="1">
      <c r="A61" s="214" t="s">
        <v>590</v>
      </c>
      <c r="B61" s="215" t="s">
        <v>591</v>
      </c>
      <c r="C61" s="282">
        <v>4400</v>
      </c>
      <c r="D61" s="282">
        <v>4299</v>
      </c>
      <c r="E61" s="76">
        <f>+D61*100/C61</f>
        <v>97.70454545454545</v>
      </c>
    </row>
    <row r="62" spans="1:5" ht="12.75" customHeight="1">
      <c r="A62" s="214" t="s">
        <v>592</v>
      </c>
      <c r="B62" s="215" t="s">
        <v>593</v>
      </c>
      <c r="C62" s="282"/>
      <c r="D62" s="282"/>
      <c r="E62" s="76"/>
    </row>
    <row r="63" spans="1:5" ht="12.75" customHeight="1">
      <c r="A63" s="214" t="s">
        <v>594</v>
      </c>
      <c r="B63" s="215" t="s">
        <v>595</v>
      </c>
      <c r="C63" s="282">
        <v>20200</v>
      </c>
      <c r="D63" s="282">
        <v>22157</v>
      </c>
      <c r="E63" s="76">
        <f>+D63*100/C63</f>
        <v>109.68811881188118</v>
      </c>
    </row>
    <row r="64" spans="1:5" ht="12.75" customHeight="1">
      <c r="A64" s="214" t="s">
        <v>596</v>
      </c>
      <c r="B64" s="215" t="s">
        <v>597</v>
      </c>
      <c r="C64" s="282"/>
      <c r="D64" s="282"/>
      <c r="E64" s="76"/>
    </row>
    <row r="65" spans="1:5" ht="12.75" customHeight="1">
      <c r="A65" s="214" t="s">
        <v>598</v>
      </c>
      <c r="B65" s="215" t="s">
        <v>599</v>
      </c>
      <c r="C65" s="282">
        <v>1700</v>
      </c>
      <c r="D65" s="282">
        <v>1599</v>
      </c>
      <c r="E65" s="76">
        <f>+D65*100/C65</f>
        <v>94.05882352941177</v>
      </c>
    </row>
    <row r="66" spans="1:5" ht="12.75" customHeight="1">
      <c r="A66" s="214" t="s">
        <v>600</v>
      </c>
      <c r="B66" s="215" t="s">
        <v>601</v>
      </c>
      <c r="C66" s="282"/>
      <c r="D66" s="282"/>
      <c r="E66" s="76"/>
    </row>
    <row r="67" spans="1:5" ht="12.75" customHeight="1">
      <c r="A67" s="214" t="s">
        <v>602</v>
      </c>
      <c r="B67" s="215" t="s">
        <v>603</v>
      </c>
      <c r="C67" s="282">
        <v>4300</v>
      </c>
      <c r="D67" s="282">
        <v>4108</v>
      </c>
      <c r="E67" s="76">
        <f>+D67*100/C67</f>
        <v>95.53488372093024</v>
      </c>
    </row>
    <row r="68" spans="1:5" ht="12.75" customHeight="1">
      <c r="A68" s="214" t="s">
        <v>604</v>
      </c>
      <c r="B68" s="215" t="s">
        <v>605</v>
      </c>
      <c r="C68" s="282">
        <v>12300</v>
      </c>
      <c r="D68" s="282">
        <v>15866</v>
      </c>
      <c r="E68" s="76">
        <f>+D68*100/C68</f>
        <v>128.9918699186992</v>
      </c>
    </row>
    <row r="69" spans="1:5" ht="12.75" customHeight="1">
      <c r="A69" s="214" t="s">
        <v>606</v>
      </c>
      <c r="B69" s="215" t="s">
        <v>607</v>
      </c>
      <c r="C69" s="282"/>
      <c r="D69" s="282"/>
      <c r="E69" s="76"/>
    </row>
    <row r="70" spans="1:5" ht="12.75" customHeight="1">
      <c r="A70" s="214" t="s">
        <v>608</v>
      </c>
      <c r="B70" s="215" t="s">
        <v>609</v>
      </c>
      <c r="C70" s="282">
        <v>600</v>
      </c>
      <c r="D70" s="282">
        <v>603</v>
      </c>
      <c r="E70" s="76">
        <f>+D70*100/C70</f>
        <v>100.5</v>
      </c>
    </row>
    <row r="71" spans="1:5" ht="12.75" customHeight="1">
      <c r="A71" s="214" t="s">
        <v>610</v>
      </c>
      <c r="B71" s="215" t="s">
        <v>611</v>
      </c>
      <c r="C71" s="282"/>
      <c r="D71" s="282"/>
      <c r="E71" s="76"/>
    </row>
    <row r="72" spans="1:5" ht="12.75" customHeight="1">
      <c r="A72" s="214" t="s">
        <v>612</v>
      </c>
      <c r="B72" s="215" t="s">
        <v>613</v>
      </c>
      <c r="C72" s="282"/>
      <c r="D72" s="282"/>
      <c r="E72" s="76"/>
    </row>
    <row r="73" spans="1:5" ht="12.75" customHeight="1">
      <c r="A73" s="214" t="s">
        <v>614</v>
      </c>
      <c r="B73" s="215" t="s">
        <v>615</v>
      </c>
      <c r="C73" s="282">
        <v>2300</v>
      </c>
      <c r="D73" s="282">
        <v>2737</v>
      </c>
      <c r="E73" s="76">
        <f>+D73*100/C73</f>
        <v>119</v>
      </c>
    </row>
    <row r="74" spans="1:5" ht="12.75" customHeight="1">
      <c r="A74" s="214" t="s">
        <v>616</v>
      </c>
      <c r="B74" s="215" t="s">
        <v>617</v>
      </c>
      <c r="C74" s="282"/>
      <c r="D74" s="282"/>
      <c r="E74" s="76"/>
    </row>
    <row r="75" spans="1:5" ht="12.75" customHeight="1">
      <c r="A75" s="214" t="s">
        <v>618</v>
      </c>
      <c r="B75" s="215" t="s">
        <v>619</v>
      </c>
      <c r="C75" s="282">
        <v>43500</v>
      </c>
      <c r="D75" s="282">
        <v>41417</v>
      </c>
      <c r="E75" s="76">
        <f>+D75*100/C75</f>
        <v>95.21149425287356</v>
      </c>
    </row>
    <row r="76" spans="1:5" ht="12.75" customHeight="1">
      <c r="A76" s="214" t="s">
        <v>620</v>
      </c>
      <c r="B76" s="215" t="s">
        <v>621</v>
      </c>
      <c r="C76" s="282">
        <v>6500</v>
      </c>
      <c r="D76" s="282">
        <v>5960</v>
      </c>
      <c r="E76" s="76">
        <f>+D76*100/C76</f>
        <v>91.6923076923077</v>
      </c>
    </row>
    <row r="77" spans="1:5" ht="12.75" customHeight="1">
      <c r="A77" s="214" t="s">
        <v>622</v>
      </c>
      <c r="B77" s="215" t="s">
        <v>623</v>
      </c>
      <c r="C77" s="282">
        <v>4100</v>
      </c>
      <c r="D77" s="282">
        <v>4408</v>
      </c>
      <c r="E77" s="76">
        <f>+D77*100/C77</f>
        <v>107.51219512195122</v>
      </c>
    </row>
    <row r="78" spans="1:5" ht="12.75" customHeight="1">
      <c r="A78" s="214" t="s">
        <v>624</v>
      </c>
      <c r="B78" s="215" t="s">
        <v>625</v>
      </c>
      <c r="C78" s="282"/>
      <c r="D78" s="282"/>
      <c r="E78" s="76"/>
    </row>
    <row r="79" spans="1:5" ht="12.75" customHeight="1">
      <c r="A79" s="214" t="s">
        <v>626</v>
      </c>
      <c r="B79" s="215" t="s">
        <v>627</v>
      </c>
      <c r="C79" s="282"/>
      <c r="D79" s="282"/>
      <c r="E79" s="76"/>
    </row>
    <row r="80" spans="1:5" ht="12.75" customHeight="1">
      <c r="A80" s="214" t="s">
        <v>628</v>
      </c>
      <c r="B80" s="215" t="s">
        <v>629</v>
      </c>
      <c r="C80" s="282">
        <v>35000</v>
      </c>
      <c r="D80" s="282">
        <v>32751</v>
      </c>
      <c r="E80" s="76">
        <f>+D80*100/C80</f>
        <v>93.57428571428571</v>
      </c>
    </row>
    <row r="81" spans="1:5" ht="12.75" customHeight="1">
      <c r="A81" s="214" t="s">
        <v>630</v>
      </c>
      <c r="B81" s="215" t="s">
        <v>631</v>
      </c>
      <c r="C81" s="282"/>
      <c r="D81" s="282"/>
      <c r="E81" s="76"/>
    </row>
    <row r="82" spans="1:5" ht="12.75" customHeight="1">
      <c r="A82" s="214" t="s">
        <v>632</v>
      </c>
      <c r="B82" s="215" t="s">
        <v>633</v>
      </c>
      <c r="C82" s="282">
        <v>13000</v>
      </c>
      <c r="D82" s="282">
        <v>14047</v>
      </c>
      <c r="E82" s="76">
        <f>+D82*100/C82</f>
        <v>108.05384615384615</v>
      </c>
    </row>
    <row r="83" spans="1:5" ht="12.75" customHeight="1">
      <c r="A83" s="214" t="s">
        <v>634</v>
      </c>
      <c r="B83" s="215" t="s">
        <v>635</v>
      </c>
      <c r="C83" s="282">
        <v>13000</v>
      </c>
      <c r="D83" s="282">
        <v>13994</v>
      </c>
      <c r="E83" s="76">
        <f>+D83*100/C83</f>
        <v>107.64615384615385</v>
      </c>
    </row>
    <row r="84" spans="1:5" ht="12.75" customHeight="1">
      <c r="A84" s="214" t="s">
        <v>636</v>
      </c>
      <c r="B84" s="215" t="s">
        <v>637</v>
      </c>
      <c r="C84" s="101"/>
      <c r="D84" s="101"/>
      <c r="E84" s="76"/>
    </row>
    <row r="85" spans="1:5" ht="12.75" customHeight="1">
      <c r="A85" s="214" t="s">
        <v>638</v>
      </c>
      <c r="B85" s="215" t="s">
        <v>639</v>
      </c>
      <c r="C85" s="101"/>
      <c r="D85" s="101"/>
      <c r="E85" s="76"/>
    </row>
    <row r="86" spans="1:5" ht="12.75" customHeight="1">
      <c r="A86" s="214" t="s">
        <v>640</v>
      </c>
      <c r="B86" s="215" t="s">
        <v>641</v>
      </c>
      <c r="C86" s="101"/>
      <c r="D86" s="101"/>
      <c r="E86" s="76"/>
    </row>
    <row r="87" spans="1:5" ht="12.75" customHeight="1">
      <c r="A87" s="214" t="s">
        <v>642</v>
      </c>
      <c r="B87" s="215" t="s">
        <v>643</v>
      </c>
      <c r="C87" s="101">
        <v>1850</v>
      </c>
      <c r="D87" s="101">
        <v>1864</v>
      </c>
      <c r="E87" s="76">
        <f>+D87*100/C87</f>
        <v>100.75675675675676</v>
      </c>
    </row>
    <row r="88" spans="1:5" ht="12.75" customHeight="1">
      <c r="A88" s="214" t="s">
        <v>644</v>
      </c>
      <c r="B88" s="215" t="s">
        <v>645</v>
      </c>
      <c r="C88" s="101">
        <v>5800</v>
      </c>
      <c r="D88" s="101">
        <v>6014</v>
      </c>
      <c r="E88" s="76">
        <f>+D88*100/C88</f>
        <v>103.6896551724138</v>
      </c>
    </row>
    <row r="89" spans="1:5" ht="12.75" customHeight="1">
      <c r="A89" s="214" t="s">
        <v>646</v>
      </c>
      <c r="B89" s="215" t="s">
        <v>647</v>
      </c>
      <c r="C89" s="101"/>
      <c r="D89" s="101"/>
      <c r="E89" s="76"/>
    </row>
    <row r="90" spans="1:5" ht="12.75" customHeight="1">
      <c r="A90" s="214" t="s">
        <v>648</v>
      </c>
      <c r="B90" s="215" t="s">
        <v>649</v>
      </c>
      <c r="C90" s="101"/>
      <c r="D90" s="101"/>
      <c r="E90" s="76"/>
    </row>
    <row r="91" spans="1:5" ht="12.75" customHeight="1">
      <c r="A91" s="214" t="s">
        <v>650</v>
      </c>
      <c r="B91" s="215" t="s">
        <v>651</v>
      </c>
      <c r="C91" s="101">
        <v>1</v>
      </c>
      <c r="D91" s="101"/>
      <c r="E91" s="76">
        <f>+D91*100/C91</f>
        <v>0</v>
      </c>
    </row>
    <row r="92" spans="1:5" ht="25.5" customHeight="1">
      <c r="A92" s="214" t="s">
        <v>652</v>
      </c>
      <c r="B92" s="215" t="s">
        <v>653</v>
      </c>
      <c r="C92" s="101"/>
      <c r="D92" s="101"/>
      <c r="E92" s="76"/>
    </row>
    <row r="93" spans="1:5" ht="12.75" customHeight="1">
      <c r="A93" s="214" t="s">
        <v>654</v>
      </c>
      <c r="B93" s="215" t="s">
        <v>655</v>
      </c>
      <c r="C93" s="101"/>
      <c r="D93" s="101"/>
      <c r="E93" s="76"/>
    </row>
    <row r="94" spans="1:5" ht="12.75" customHeight="1">
      <c r="A94" s="214" t="s">
        <v>656</v>
      </c>
      <c r="B94" s="215" t="s">
        <v>657</v>
      </c>
      <c r="C94" s="101">
        <v>550</v>
      </c>
      <c r="D94" s="101">
        <v>580</v>
      </c>
      <c r="E94" s="76">
        <f>+D94*100/C94</f>
        <v>105.45454545454545</v>
      </c>
    </row>
    <row r="95" spans="1:5" ht="12.75" customHeight="1">
      <c r="A95" s="214" t="s">
        <v>658</v>
      </c>
      <c r="B95" s="215" t="s">
        <v>659</v>
      </c>
      <c r="C95" s="101"/>
      <c r="D95" s="101"/>
      <c r="E95" s="76"/>
    </row>
    <row r="96" spans="1:5" ht="12.75" customHeight="1">
      <c r="A96" s="214" t="s">
        <v>660</v>
      </c>
      <c r="B96" s="215" t="s">
        <v>661</v>
      </c>
      <c r="C96" s="101">
        <v>32300</v>
      </c>
      <c r="D96" s="101">
        <v>33184</v>
      </c>
      <c r="E96" s="76">
        <f>+D96*100/C96</f>
        <v>102.73684210526316</v>
      </c>
    </row>
    <row r="97" spans="1:5" ht="12.75" customHeight="1">
      <c r="A97" s="214" t="s">
        <v>662</v>
      </c>
      <c r="B97" s="215" t="s">
        <v>663</v>
      </c>
      <c r="C97" s="101">
        <v>800</v>
      </c>
      <c r="D97" s="101">
        <v>1052</v>
      </c>
      <c r="E97" s="76">
        <f>+D97*100/C97</f>
        <v>131.5</v>
      </c>
    </row>
    <row r="98" spans="1:5" ht="12.75" customHeight="1">
      <c r="A98" s="214" t="s">
        <v>664</v>
      </c>
      <c r="B98" s="215" t="s">
        <v>665</v>
      </c>
      <c r="C98" s="101"/>
      <c r="D98" s="101"/>
      <c r="E98" s="76"/>
    </row>
    <row r="99" spans="1:5" ht="12.75" customHeight="1">
      <c r="A99" s="214" t="s">
        <v>666</v>
      </c>
      <c r="B99" s="215" t="s">
        <v>667</v>
      </c>
      <c r="C99" s="101"/>
      <c r="D99" s="101"/>
      <c r="E99" s="76"/>
    </row>
    <row r="100" spans="1:5" ht="12.75" customHeight="1">
      <c r="A100" s="214" t="s">
        <v>668</v>
      </c>
      <c r="B100" s="215" t="s">
        <v>669</v>
      </c>
      <c r="C100" s="101">
        <v>3100</v>
      </c>
      <c r="D100" s="101">
        <v>3318</v>
      </c>
      <c r="E100" s="76">
        <f>+D100*100/C100</f>
        <v>107.03225806451613</v>
      </c>
    </row>
    <row r="101" spans="1:5" ht="12.75" customHeight="1">
      <c r="A101" s="214" t="s">
        <v>670</v>
      </c>
      <c r="B101" s="215" t="s">
        <v>671</v>
      </c>
      <c r="C101" s="101"/>
      <c r="D101" s="101"/>
      <c r="E101" s="76"/>
    </row>
    <row r="102" spans="1:5" ht="12.75" customHeight="1">
      <c r="A102" s="214" t="s">
        <v>672</v>
      </c>
      <c r="B102" s="215" t="s">
        <v>673</v>
      </c>
      <c r="C102" s="101"/>
      <c r="D102" s="101"/>
      <c r="E102" s="76"/>
    </row>
    <row r="103" spans="1:5" ht="12.75" customHeight="1">
      <c r="A103" s="214" t="s">
        <v>674</v>
      </c>
      <c r="B103" s="215" t="s">
        <v>675</v>
      </c>
      <c r="C103" s="101">
        <v>5500</v>
      </c>
      <c r="D103" s="101">
        <v>5733</v>
      </c>
      <c r="E103" s="76">
        <f>+D103*100/C103</f>
        <v>104.23636363636363</v>
      </c>
    </row>
    <row r="104" spans="1:5" ht="12.75" customHeight="1">
      <c r="A104" s="214" t="s">
        <v>676</v>
      </c>
      <c r="B104" s="215" t="s">
        <v>677</v>
      </c>
      <c r="C104" s="101">
        <v>2700</v>
      </c>
      <c r="D104" s="101">
        <v>3060</v>
      </c>
      <c r="E104" s="76">
        <f>+D104*100/C104</f>
        <v>113.33333333333333</v>
      </c>
    </row>
    <row r="105" spans="1:5" ht="12.75" customHeight="1">
      <c r="A105" s="214" t="s">
        <v>678</v>
      </c>
      <c r="B105" s="215" t="s">
        <v>679</v>
      </c>
      <c r="C105" s="101">
        <v>1</v>
      </c>
      <c r="D105" s="101">
        <v>1</v>
      </c>
      <c r="E105" s="76">
        <f>+D105*100/C105</f>
        <v>100</v>
      </c>
    </row>
    <row r="106" spans="1:5" ht="12.75" customHeight="1">
      <c r="A106" s="214" t="s">
        <v>680</v>
      </c>
      <c r="B106" s="215" t="s">
        <v>681</v>
      </c>
      <c r="C106" s="101"/>
      <c r="D106" s="101"/>
      <c r="E106" s="76"/>
    </row>
    <row r="107" spans="1:5" ht="12.75" customHeight="1">
      <c r="A107" s="214" t="s">
        <v>682</v>
      </c>
      <c r="B107" s="215" t="s">
        <v>683</v>
      </c>
      <c r="C107" s="101">
        <v>34850</v>
      </c>
      <c r="D107" s="101">
        <v>32545</v>
      </c>
      <c r="E107" s="76">
        <f>+D107*100/C107</f>
        <v>93.38593974175036</v>
      </c>
    </row>
    <row r="108" spans="1:5" ht="12.75" customHeight="1">
      <c r="A108" s="214" t="s">
        <v>684</v>
      </c>
      <c r="B108" s="215" t="s">
        <v>685</v>
      </c>
      <c r="C108" s="101"/>
      <c r="D108" s="101"/>
      <c r="E108" s="76"/>
    </row>
    <row r="109" spans="1:5" ht="12.75" customHeight="1">
      <c r="A109" s="214" t="s">
        <v>686</v>
      </c>
      <c r="B109" s="215" t="s">
        <v>687</v>
      </c>
      <c r="C109" s="101">
        <v>35500</v>
      </c>
      <c r="D109" s="101">
        <v>33965</v>
      </c>
      <c r="E109" s="76">
        <f>+D109*100/C109</f>
        <v>95.67605633802818</v>
      </c>
    </row>
    <row r="110" spans="1:5" ht="12.75" customHeight="1">
      <c r="A110" s="214" t="s">
        <v>688</v>
      </c>
      <c r="B110" s="215" t="s">
        <v>689</v>
      </c>
      <c r="C110" s="101"/>
      <c r="D110" s="101"/>
      <c r="E110" s="76"/>
    </row>
    <row r="111" spans="1:5" ht="12.75" customHeight="1">
      <c r="A111" s="295"/>
      <c r="B111" s="154" t="s">
        <v>690</v>
      </c>
      <c r="C111" s="153">
        <f>SUM(C112:C117)</f>
        <v>0</v>
      </c>
      <c r="D111" s="153">
        <f>SUM(D112:D117)</f>
        <v>0</v>
      </c>
      <c r="E111" s="76"/>
    </row>
    <row r="112" spans="1:5" ht="12.75" customHeight="1">
      <c r="A112" s="214" t="s">
        <v>691</v>
      </c>
      <c r="B112" s="215" t="s">
        <v>692</v>
      </c>
      <c r="C112" s="101"/>
      <c r="D112" s="101"/>
      <c r="E112" s="76"/>
    </row>
    <row r="113" spans="1:5" ht="12.75" customHeight="1">
      <c r="A113" s="214" t="s">
        <v>693</v>
      </c>
      <c r="B113" s="215" t="s">
        <v>694</v>
      </c>
      <c r="C113" s="101"/>
      <c r="D113" s="101"/>
      <c r="E113" s="76"/>
    </row>
    <row r="114" spans="1:5" ht="12.75" customHeight="1">
      <c r="A114" s="214" t="s">
        <v>695</v>
      </c>
      <c r="B114" s="215" t="s">
        <v>696</v>
      </c>
      <c r="C114" s="101"/>
      <c r="D114" s="101"/>
      <c r="E114" s="76"/>
    </row>
    <row r="115" spans="1:5" ht="12.75" customHeight="1">
      <c r="A115" s="214" t="s">
        <v>697</v>
      </c>
      <c r="B115" s="215" t="s">
        <v>698</v>
      </c>
      <c r="C115" s="101"/>
      <c r="D115" s="101"/>
      <c r="E115" s="76"/>
    </row>
    <row r="116" spans="1:5" ht="12.75" customHeight="1">
      <c r="A116" s="214" t="s">
        <v>699</v>
      </c>
      <c r="B116" s="215" t="s">
        <v>700</v>
      </c>
      <c r="C116" s="101"/>
      <c r="D116" s="101"/>
      <c r="E116" s="76"/>
    </row>
    <row r="117" spans="1:5" ht="12.75" customHeight="1">
      <c r="A117" s="214" t="s">
        <v>701</v>
      </c>
      <c r="B117" s="215" t="s">
        <v>702</v>
      </c>
      <c r="C117" s="101"/>
      <c r="D117" s="101"/>
      <c r="E117" s="76"/>
    </row>
    <row r="118" spans="1:5" ht="12.75" customHeight="1">
      <c r="A118" s="294"/>
      <c r="B118" s="154" t="s">
        <v>703</v>
      </c>
      <c r="C118" s="153">
        <f>SUM(C119:C135)</f>
        <v>87665</v>
      </c>
      <c r="D118" s="153">
        <f>SUM(D119:D135)</f>
        <v>63384</v>
      </c>
      <c r="E118" s="76">
        <f>+D118*100/C118</f>
        <v>72.30251525694405</v>
      </c>
    </row>
    <row r="119" spans="1:5" ht="12.75" customHeight="1">
      <c r="A119" s="296" t="s">
        <v>704</v>
      </c>
      <c r="B119" s="297" t="s">
        <v>705</v>
      </c>
      <c r="C119" s="282">
        <v>165</v>
      </c>
      <c r="D119" s="282">
        <v>220</v>
      </c>
      <c r="E119" s="76">
        <f>+D119*100/C119</f>
        <v>133.33333333333334</v>
      </c>
    </row>
    <row r="120" spans="1:5" ht="12.75" customHeight="1">
      <c r="A120" s="296" t="s">
        <v>706</v>
      </c>
      <c r="B120" s="297" t="s">
        <v>707</v>
      </c>
      <c r="C120" s="282"/>
      <c r="D120" s="282"/>
      <c r="E120" s="76"/>
    </row>
    <row r="121" spans="1:5" ht="24.75" customHeight="1">
      <c r="A121" s="296" t="s">
        <v>708</v>
      </c>
      <c r="B121" s="297" t="s">
        <v>709</v>
      </c>
      <c r="C121" s="282">
        <v>30500</v>
      </c>
      <c r="D121" s="282">
        <v>49776</v>
      </c>
      <c r="E121" s="76">
        <f>+D121*100/C121</f>
        <v>163.2</v>
      </c>
    </row>
    <row r="122" spans="1:5" ht="12.75" customHeight="1">
      <c r="A122" s="296" t="s">
        <v>710</v>
      </c>
      <c r="B122" s="297" t="s">
        <v>711</v>
      </c>
      <c r="C122" s="282"/>
      <c r="D122" s="282"/>
      <c r="E122" s="76"/>
    </row>
    <row r="123" spans="1:5" ht="12.75" customHeight="1">
      <c r="A123" s="296" t="s">
        <v>712</v>
      </c>
      <c r="B123" s="297" t="s">
        <v>713</v>
      </c>
      <c r="C123" s="282">
        <v>25500</v>
      </c>
      <c r="D123" s="282">
        <v>2809</v>
      </c>
      <c r="E123" s="76">
        <f>+D123*100/C123</f>
        <v>11.015686274509804</v>
      </c>
    </row>
    <row r="124" spans="1:5" ht="12.75" customHeight="1">
      <c r="A124" s="296" t="s">
        <v>714</v>
      </c>
      <c r="B124" s="297" t="s">
        <v>715</v>
      </c>
      <c r="C124" s="282"/>
      <c r="D124" s="282"/>
      <c r="E124" s="76"/>
    </row>
    <row r="125" spans="1:5" ht="12.75" customHeight="1">
      <c r="A125" s="296" t="s">
        <v>716</v>
      </c>
      <c r="B125" s="297" t="s">
        <v>717</v>
      </c>
      <c r="C125" s="282"/>
      <c r="D125" s="282"/>
      <c r="E125" s="76"/>
    </row>
    <row r="126" spans="1:5" ht="12.75" customHeight="1">
      <c r="A126" s="296" t="s">
        <v>718</v>
      </c>
      <c r="B126" s="297" t="s">
        <v>719</v>
      </c>
      <c r="C126" s="282"/>
      <c r="D126" s="282"/>
      <c r="E126" s="76"/>
    </row>
    <row r="127" spans="1:5" ht="12.75" customHeight="1">
      <c r="A127" s="296" t="s">
        <v>720</v>
      </c>
      <c r="B127" s="297" t="s">
        <v>721</v>
      </c>
      <c r="C127" s="282"/>
      <c r="D127" s="282"/>
      <c r="E127" s="76"/>
    </row>
    <row r="128" spans="1:5" ht="12.75" customHeight="1">
      <c r="A128" s="296" t="s">
        <v>722</v>
      </c>
      <c r="B128" s="297" t="s">
        <v>723</v>
      </c>
      <c r="C128" s="282"/>
      <c r="D128" s="282"/>
      <c r="E128" s="76"/>
    </row>
    <row r="129" spans="1:5" ht="12.75" customHeight="1">
      <c r="A129" s="296" t="s">
        <v>724</v>
      </c>
      <c r="B129" s="297" t="s">
        <v>725</v>
      </c>
      <c r="C129" s="282"/>
      <c r="D129" s="282"/>
      <c r="E129" s="76"/>
    </row>
    <row r="130" spans="1:5" ht="12.75" customHeight="1">
      <c r="A130" s="296" t="s">
        <v>726</v>
      </c>
      <c r="B130" s="297" t="s">
        <v>727</v>
      </c>
      <c r="C130" s="282"/>
      <c r="D130" s="282"/>
      <c r="E130" s="76"/>
    </row>
    <row r="131" spans="1:5" ht="12.75" customHeight="1">
      <c r="A131" s="296" t="s">
        <v>728</v>
      </c>
      <c r="B131" s="297" t="s">
        <v>729</v>
      </c>
      <c r="C131" s="282">
        <v>6000</v>
      </c>
      <c r="D131" s="282">
        <v>7768</v>
      </c>
      <c r="E131" s="76">
        <f>+D131*100/C131</f>
        <v>129.46666666666667</v>
      </c>
    </row>
    <row r="132" spans="1:5" ht="12.75" customHeight="1">
      <c r="A132" s="296" t="s">
        <v>730</v>
      </c>
      <c r="B132" s="297" t="s">
        <v>731</v>
      </c>
      <c r="C132" s="282"/>
      <c r="D132" s="282"/>
      <c r="E132" s="76"/>
    </row>
    <row r="133" spans="1:5" ht="12.75" customHeight="1">
      <c r="A133" s="296" t="s">
        <v>732</v>
      </c>
      <c r="B133" s="297" t="s">
        <v>733</v>
      </c>
      <c r="C133" s="282">
        <v>25500</v>
      </c>
      <c r="D133" s="282">
        <v>2811</v>
      </c>
      <c r="E133" s="76">
        <f>+D133*100/C133</f>
        <v>11.023529411764706</v>
      </c>
    </row>
    <row r="134" spans="1:5" ht="12.75" customHeight="1">
      <c r="A134" s="296" t="s">
        <v>734</v>
      </c>
      <c r="B134" s="297" t="s">
        <v>735</v>
      </c>
      <c r="C134" s="282"/>
      <c r="D134" s="282"/>
      <c r="E134" s="76"/>
    </row>
    <row r="135" spans="1:5" ht="12.75" customHeight="1">
      <c r="A135" s="296" t="s">
        <v>736</v>
      </c>
      <c r="B135" s="297" t="s">
        <v>737</v>
      </c>
      <c r="C135" s="282"/>
      <c r="D135" s="282"/>
      <c r="E135" s="76"/>
    </row>
    <row r="136" spans="1:5" ht="12.75" customHeight="1">
      <c r="A136" s="294"/>
      <c r="B136" s="154" t="s">
        <v>738</v>
      </c>
      <c r="C136" s="153">
        <f>SUM(C137:C142)</f>
        <v>15564</v>
      </c>
      <c r="D136" s="153">
        <f>SUM(D137:D142)</f>
        <v>3657</v>
      </c>
      <c r="E136" s="76">
        <f>+D136*100/C136</f>
        <v>23.496530454895915</v>
      </c>
    </row>
    <row r="137" spans="1:5" ht="12.75" customHeight="1">
      <c r="A137" s="214" t="s">
        <v>739</v>
      </c>
      <c r="B137" s="215" t="s">
        <v>378</v>
      </c>
      <c r="C137" s="282"/>
      <c r="D137" s="282"/>
      <c r="E137" s="76"/>
    </row>
    <row r="138" spans="1:5" ht="12.75" customHeight="1">
      <c r="A138" s="214" t="s">
        <v>377</v>
      </c>
      <c r="B138" s="215" t="s">
        <v>740</v>
      </c>
      <c r="C138" s="282">
        <v>15555</v>
      </c>
      <c r="D138" s="282">
        <v>3654</v>
      </c>
      <c r="E138" s="76">
        <f>+D138*100/C138</f>
        <v>23.490838958534233</v>
      </c>
    </row>
    <row r="139" spans="1:5" ht="12.75" customHeight="1">
      <c r="A139" s="214" t="s">
        <v>741</v>
      </c>
      <c r="B139" s="215" t="s">
        <v>380</v>
      </c>
      <c r="C139" s="282"/>
      <c r="D139" s="282"/>
      <c r="E139" s="76"/>
    </row>
    <row r="140" spans="1:5" ht="12.75" customHeight="1">
      <c r="A140" s="214" t="s">
        <v>742</v>
      </c>
      <c r="B140" s="215" t="s">
        <v>743</v>
      </c>
      <c r="C140" s="282">
        <v>5</v>
      </c>
      <c r="D140" s="282">
        <v>3</v>
      </c>
      <c r="E140" s="76">
        <f>+D140*100/C140</f>
        <v>60</v>
      </c>
    </row>
    <row r="141" spans="1:5" ht="12.75" customHeight="1">
      <c r="A141" s="214" t="s">
        <v>744</v>
      </c>
      <c r="B141" s="215" t="s">
        <v>745</v>
      </c>
      <c r="C141" s="282">
        <v>2</v>
      </c>
      <c r="D141" s="282"/>
      <c r="E141" s="76">
        <f>+D141*100/C141</f>
        <v>0</v>
      </c>
    </row>
    <row r="142" spans="1:5" ht="12.75" customHeight="1">
      <c r="A142" s="214" t="s">
        <v>746</v>
      </c>
      <c r="B142" s="215" t="s">
        <v>747</v>
      </c>
      <c r="C142" s="282">
        <v>2</v>
      </c>
      <c r="D142" s="282"/>
      <c r="E142" s="76">
        <f>+D142*100/C142</f>
        <v>0</v>
      </c>
    </row>
    <row r="143" spans="1:5" ht="12.75" customHeight="1">
      <c r="A143" s="298"/>
      <c r="B143" s="299" t="s">
        <v>748</v>
      </c>
      <c r="C143" s="300">
        <f>C4+C8+C19+C26+C54+C111+C118+C136</f>
        <v>616717</v>
      </c>
      <c r="D143" s="300">
        <f>D4+D8+D19+D26+D54+D111+D118+D136</f>
        <v>572661</v>
      </c>
      <c r="E143" s="76">
        <f>+D143*100/C143</f>
        <v>92.85636685870504</v>
      </c>
    </row>
    <row r="144" spans="1:5" ht="12.75" customHeight="1">
      <c r="A144" s="217"/>
      <c r="B144" s="293" t="s">
        <v>749</v>
      </c>
      <c r="C144" s="153">
        <f>C145+C146</f>
        <v>0</v>
      </c>
      <c r="D144" s="153">
        <f>D145+D146</f>
        <v>0</v>
      </c>
      <c r="E144" s="76"/>
    </row>
    <row r="145" spans="1:5" ht="12.75" customHeight="1">
      <c r="A145" s="217" t="s">
        <v>750</v>
      </c>
      <c r="B145" s="218" t="s">
        <v>751</v>
      </c>
      <c r="C145" s="222"/>
      <c r="D145" s="222"/>
      <c r="E145" s="76"/>
    </row>
    <row r="146" spans="1:5" ht="12.75" customHeight="1">
      <c r="A146" s="214" t="s">
        <v>752</v>
      </c>
      <c r="B146" s="215" t="s">
        <v>753</v>
      </c>
      <c r="C146" s="282"/>
      <c r="D146" s="282"/>
      <c r="E146" s="76"/>
    </row>
    <row r="147" spans="1:5" ht="12.75" customHeight="1">
      <c r="A147" s="298"/>
      <c r="B147" s="299" t="s">
        <v>754</v>
      </c>
      <c r="C147" s="301"/>
      <c r="D147" s="301"/>
      <c r="E147" s="76"/>
    </row>
    <row r="148" spans="1:5" ht="12.75" customHeight="1">
      <c r="A148" s="298"/>
      <c r="B148" s="299" t="s">
        <v>755</v>
      </c>
      <c r="C148" s="300">
        <f>C147+C143</f>
        <v>616717</v>
      </c>
      <c r="D148" s="300">
        <f>D147+D143</f>
        <v>572661</v>
      </c>
      <c r="E148" s="76">
        <f>+D148*100/C148</f>
        <v>92.85636685870504</v>
      </c>
    </row>
    <row r="149" spans="1:5" ht="12.75" customHeight="1">
      <c r="A149" s="302"/>
      <c r="B149" s="303" t="s">
        <v>756</v>
      </c>
      <c r="C149" s="304"/>
      <c r="D149" s="304">
        <v>42909</v>
      </c>
      <c r="E149" s="76"/>
    </row>
    <row r="151" spans="1:4" ht="23.25" customHeight="1">
      <c r="A151" s="836" t="s">
        <v>757</v>
      </c>
      <c r="B151" s="836"/>
      <c r="C151" s="836"/>
      <c r="D151" s="836"/>
    </row>
    <row r="153" spans="2:5" ht="12.75" customHeight="1">
      <c r="B153" s="305" t="s">
        <v>758</v>
      </c>
      <c r="C153" s="147">
        <f>C8+C19</f>
        <v>122706</v>
      </c>
      <c r="D153" s="147">
        <f>D8+D19</f>
        <v>114713</v>
      </c>
      <c r="E153" s="76">
        <f>+D153*100/C153</f>
        <v>93.48605610157612</v>
      </c>
    </row>
    <row r="154" spans="2:5" ht="12.75" customHeight="1">
      <c r="B154" s="305" t="s">
        <v>759</v>
      </c>
      <c r="C154" s="306">
        <f>C26+C54+C111+C118+C136</f>
        <v>414711</v>
      </c>
      <c r="D154" s="306">
        <f>D26+D54+D111+D118+D136</f>
        <v>382332</v>
      </c>
      <c r="E154" s="76">
        <f>+D154*100/C154</f>
        <v>92.19239422151811</v>
      </c>
    </row>
    <row r="155" spans="2:5" ht="12.75" customHeight="1">
      <c r="B155" s="305" t="s">
        <v>760</v>
      </c>
      <c r="C155" s="307">
        <f>C144</f>
        <v>0</v>
      </c>
      <c r="D155" s="307">
        <f>D144</f>
        <v>0</v>
      </c>
      <c r="E155" s="76"/>
    </row>
    <row r="156" spans="2:4" ht="12.75" customHeight="1">
      <c r="B156" s="104"/>
      <c r="C156" s="308"/>
      <c r="D156" s="308"/>
    </row>
    <row r="157" spans="2:5" ht="12.75" customHeight="1">
      <c r="B157" s="309" t="s">
        <v>761</v>
      </c>
      <c r="C157" s="310">
        <f>C153+C154+C155</f>
        <v>537417</v>
      </c>
      <c r="D157" s="310">
        <f>D153+D154+D155</f>
        <v>497045</v>
      </c>
      <c r="E157" s="76">
        <f>+D157*100/C157</f>
        <v>92.4877702045153</v>
      </c>
    </row>
    <row r="158" spans="2:4" ht="12.75" customHeight="1">
      <c r="B158" s="104"/>
      <c r="C158" s="104"/>
      <c r="D158" s="104"/>
    </row>
    <row r="159" spans="2:4" ht="12.75" customHeight="1">
      <c r="B159" s="104"/>
      <c r="C159" s="104"/>
      <c r="D159" s="104"/>
    </row>
    <row r="160" spans="2:5" ht="25.5" customHeight="1">
      <c r="B160" s="311" t="s">
        <v>762</v>
      </c>
      <c r="C160" s="312">
        <f>C157+C4</f>
        <v>616717</v>
      </c>
      <c r="D160" s="312">
        <f>D157+D4</f>
        <v>572661</v>
      </c>
      <c r="E160" s="76">
        <f>+D160*100/C160</f>
        <v>92.85636685870504</v>
      </c>
    </row>
    <row r="161" spans="2:4" ht="12.75" customHeight="1">
      <c r="B161" s="110"/>
      <c r="C161" s="110"/>
      <c r="D161" s="110"/>
    </row>
    <row r="162" spans="2:4" ht="12.75" customHeight="1">
      <c r="B162" s="110"/>
      <c r="C162" s="110"/>
      <c r="D162" s="110"/>
    </row>
    <row r="163" spans="2:4" ht="12.75" customHeight="1">
      <c r="B163" s="110"/>
      <c r="C163" s="110"/>
      <c r="D163" s="110"/>
    </row>
    <row r="164" spans="2:5" ht="12.75" customHeight="1">
      <c r="B164" s="104" t="s">
        <v>234</v>
      </c>
      <c r="C164" s="110">
        <v>0</v>
      </c>
      <c r="D164" s="110">
        <v>0</v>
      </c>
      <c r="E164" s="313"/>
    </row>
    <row r="165" spans="2:4" ht="12.75" customHeight="1">
      <c r="B165" s="110"/>
      <c r="C165" s="110"/>
      <c r="D165" s="110"/>
    </row>
    <row r="166" spans="2:5" ht="25.5" customHeight="1">
      <c r="B166" s="311" t="s">
        <v>763</v>
      </c>
      <c r="C166" s="110">
        <f>C160+C164</f>
        <v>616717</v>
      </c>
      <c r="D166" s="110">
        <f>D160+D164</f>
        <v>572661</v>
      </c>
      <c r="E166" s="76">
        <f>+D166*100/C166</f>
        <v>92.85636685870504</v>
      </c>
    </row>
  </sheetData>
  <sheetProtection selectLockedCells="1" selectUnlockedCells="1"/>
  <mergeCells count="1">
    <mergeCell ref="A151:D151"/>
  </mergeCells>
  <printOptions/>
  <pageMargins left="0.7" right="0.7" top="0.75" bottom="0.75" header="0.5118055555555555" footer="0.3"/>
  <pageSetup horizontalDpi="300" verticalDpi="300" orientation="portrait" paperSize="9" scale="95" r:id="rId1"/>
  <headerFooter alignWithMargins="0"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3">
      <selection activeCell="J40" sqref="J40"/>
    </sheetView>
  </sheetViews>
  <sheetFormatPr defaultColWidth="9.140625" defaultRowHeight="12.75" customHeight="1"/>
  <cols>
    <col min="1" max="1" width="8.140625" style="314" customWidth="1"/>
    <col min="2" max="2" width="7.8515625" style="314" customWidth="1"/>
    <col min="3" max="3" width="46.7109375" style="314" customWidth="1"/>
    <col min="4" max="4" width="7.7109375" style="314" customWidth="1"/>
    <col min="5" max="5" width="6.7109375" style="314" customWidth="1"/>
    <col min="6" max="6" width="7.140625" style="314" customWidth="1"/>
    <col min="7" max="16384" width="9.140625" style="314" customWidth="1"/>
  </cols>
  <sheetData>
    <row r="1" spans="1:7" ht="12.75" customHeight="1">
      <c r="A1" s="315" t="s">
        <v>63</v>
      </c>
      <c r="B1" s="315"/>
      <c r="D1" s="630" t="s">
        <v>73</v>
      </c>
      <c r="E1" s="667"/>
      <c r="F1" s="667"/>
      <c r="G1" s="667"/>
    </row>
    <row r="2" spans="1:6" ht="15.75" customHeight="1">
      <c r="A2" s="316"/>
      <c r="B2" s="316"/>
      <c r="E2" s="317" t="s">
        <v>764</v>
      </c>
      <c r="F2" s="318"/>
    </row>
    <row r="3" spans="1:6" ht="31.5" customHeight="1">
      <c r="A3" s="68" t="s">
        <v>146</v>
      </c>
      <c r="B3" s="69" t="s">
        <v>147</v>
      </c>
      <c r="C3" s="94" t="s">
        <v>148</v>
      </c>
      <c r="D3" s="70" t="s">
        <v>149</v>
      </c>
      <c r="E3" s="71" t="s">
        <v>1040</v>
      </c>
      <c r="F3" s="68" t="s">
        <v>151</v>
      </c>
    </row>
    <row r="4" spans="1:6" ht="12.75" customHeight="1">
      <c r="A4" s="319"/>
      <c r="B4" s="319"/>
      <c r="C4" s="320" t="s">
        <v>765</v>
      </c>
      <c r="D4" s="321">
        <f>SUM(D5:D14)</f>
        <v>17800</v>
      </c>
      <c r="E4" s="321">
        <f>SUM(E5:E14)</f>
        <v>11522</v>
      </c>
      <c r="F4" s="76">
        <f aca="true" t="shared" si="0" ref="F4:F18">+E4*100/D4</f>
        <v>64.73033707865169</v>
      </c>
    </row>
    <row r="5" spans="1:6" ht="12.75" customHeight="1">
      <c r="A5" s="136" t="s">
        <v>766</v>
      </c>
      <c r="B5" s="136"/>
      <c r="C5" s="138" t="s">
        <v>767</v>
      </c>
      <c r="D5" s="322"/>
      <c r="E5" s="322"/>
      <c r="F5" s="76"/>
    </row>
    <row r="6" spans="1:6" ht="12.75" customHeight="1">
      <c r="A6" s="136" t="s">
        <v>768</v>
      </c>
      <c r="B6" s="136"/>
      <c r="C6" s="138" t="s">
        <v>769</v>
      </c>
      <c r="D6" s="322">
        <v>245</v>
      </c>
      <c r="E6" s="322">
        <v>61</v>
      </c>
      <c r="F6" s="76">
        <f t="shared" si="0"/>
        <v>24.897959183673468</v>
      </c>
    </row>
    <row r="7" spans="1:6" ht="12.75" customHeight="1">
      <c r="A7" s="136" t="s">
        <v>770</v>
      </c>
      <c r="B7" s="136"/>
      <c r="C7" s="138" t="s">
        <v>771</v>
      </c>
      <c r="D7" s="322">
        <v>4020</v>
      </c>
      <c r="E7" s="322">
        <v>3736</v>
      </c>
      <c r="F7" s="76">
        <f t="shared" si="0"/>
        <v>92.93532338308458</v>
      </c>
    </row>
    <row r="8" spans="1:6" ht="12.75" customHeight="1">
      <c r="A8" s="136" t="s">
        <v>772</v>
      </c>
      <c r="B8" s="136"/>
      <c r="C8" s="138" t="s">
        <v>773</v>
      </c>
      <c r="D8" s="322">
        <v>6400</v>
      </c>
      <c r="E8" s="322">
        <v>5741</v>
      </c>
      <c r="F8" s="76">
        <f t="shared" si="0"/>
        <v>89.703125</v>
      </c>
    </row>
    <row r="9" spans="1:9" ht="12.75" customHeight="1">
      <c r="A9" s="136">
        <v>2200046</v>
      </c>
      <c r="B9" s="136">
        <v>12</v>
      </c>
      <c r="C9" s="138" t="s">
        <v>774</v>
      </c>
      <c r="D9" s="322"/>
      <c r="E9" s="322"/>
      <c r="F9" s="76"/>
      <c r="G9" s="323"/>
      <c r="H9" s="323"/>
      <c r="I9" s="323"/>
    </row>
    <row r="10" spans="1:9" ht="14.25" customHeight="1">
      <c r="A10" s="136">
        <v>2200046</v>
      </c>
      <c r="B10" s="137" t="s">
        <v>206</v>
      </c>
      <c r="C10" s="138" t="s">
        <v>775</v>
      </c>
      <c r="D10" s="322"/>
      <c r="E10" s="322"/>
      <c r="F10" s="76"/>
      <c r="G10" s="324"/>
      <c r="H10" s="325"/>
      <c r="I10" s="326"/>
    </row>
    <row r="11" spans="1:9" ht="15.75" customHeight="1">
      <c r="A11" s="136" t="s">
        <v>776</v>
      </c>
      <c r="B11" s="136"/>
      <c r="C11" s="138" t="s">
        <v>777</v>
      </c>
      <c r="D11" s="322"/>
      <c r="E11" s="322"/>
      <c r="F11" s="76"/>
      <c r="G11" s="324"/>
      <c r="H11" s="325"/>
      <c r="I11" s="323"/>
    </row>
    <row r="12" spans="1:6" ht="12.75" customHeight="1">
      <c r="A12" s="136" t="s">
        <v>778</v>
      </c>
      <c r="B12" s="136"/>
      <c r="C12" s="138" t="s">
        <v>779</v>
      </c>
      <c r="D12" s="322"/>
      <c r="E12" s="322"/>
      <c r="F12" s="76"/>
    </row>
    <row r="13" spans="1:6" ht="12.75" customHeight="1">
      <c r="A13" s="327">
        <v>2200129</v>
      </c>
      <c r="B13" s="327"/>
      <c r="C13" s="328" t="s">
        <v>780</v>
      </c>
      <c r="D13" s="322"/>
      <c r="E13" s="322"/>
      <c r="F13" s="76"/>
    </row>
    <row r="14" spans="1:6" ht="12.75" customHeight="1">
      <c r="A14" s="327">
        <v>2200129</v>
      </c>
      <c r="B14" s="327">
        <v>33</v>
      </c>
      <c r="C14" s="328" t="s">
        <v>780</v>
      </c>
      <c r="D14" s="322">
        <v>7135</v>
      </c>
      <c r="E14" s="322">
        <v>1984</v>
      </c>
      <c r="F14" s="76">
        <f t="shared" si="0"/>
        <v>27.80658724597057</v>
      </c>
    </row>
    <row r="15" spans="1:6" ht="12.75" customHeight="1">
      <c r="A15" s="136"/>
      <c r="B15" s="329"/>
      <c r="C15" s="330" t="s">
        <v>781</v>
      </c>
      <c r="D15" s="331"/>
      <c r="E15" s="331">
        <v>10639</v>
      </c>
      <c r="F15" s="76"/>
    </row>
    <row r="16" spans="1:6" ht="12.75" customHeight="1">
      <c r="A16" s="319"/>
      <c r="B16" s="319"/>
      <c r="C16" s="320" t="s">
        <v>782</v>
      </c>
      <c r="D16" s="332">
        <f>D17+D18+D19</f>
        <v>2285</v>
      </c>
      <c r="E16" s="332">
        <v>1758</v>
      </c>
      <c r="F16" s="76">
        <f t="shared" si="0"/>
        <v>76.93654266958424</v>
      </c>
    </row>
    <row r="17" spans="1:6" ht="12.75" customHeight="1">
      <c r="A17" s="136">
        <v>2400810</v>
      </c>
      <c r="B17" s="136"/>
      <c r="C17" s="138" t="s">
        <v>783</v>
      </c>
      <c r="D17" s="322">
        <v>1585</v>
      </c>
      <c r="E17" s="322">
        <v>1196</v>
      </c>
      <c r="F17" s="76">
        <f t="shared" si="0"/>
        <v>75.45741324921136</v>
      </c>
    </row>
    <row r="18" spans="1:6" ht="12.75" customHeight="1">
      <c r="A18" s="136">
        <v>2400828</v>
      </c>
      <c r="B18" s="136"/>
      <c r="C18" s="138" t="s">
        <v>784</v>
      </c>
      <c r="D18" s="322">
        <v>700</v>
      </c>
      <c r="E18" s="322">
        <v>662</v>
      </c>
      <c r="F18" s="76">
        <f t="shared" si="0"/>
        <v>94.57142857142857</v>
      </c>
    </row>
    <row r="19" spans="1:6" ht="12.75" customHeight="1">
      <c r="A19" s="136">
        <v>2400836</v>
      </c>
      <c r="B19" s="136"/>
      <c r="C19" s="138" t="s">
        <v>785</v>
      </c>
      <c r="D19" s="322"/>
      <c r="E19" s="322"/>
      <c r="F19" s="76"/>
    </row>
    <row r="20" spans="1:6" ht="12.75" customHeight="1">
      <c r="A20" s="136"/>
      <c r="B20" s="136"/>
      <c r="C20" s="330" t="s">
        <v>786</v>
      </c>
      <c r="D20" s="331"/>
      <c r="E20" s="331">
        <v>1625</v>
      </c>
      <c r="F20" s="76"/>
    </row>
    <row r="21" spans="1:5" ht="15.75" customHeight="1">
      <c r="A21" s="837" t="s">
        <v>787</v>
      </c>
      <c r="B21" s="837"/>
      <c r="C21" s="837"/>
      <c r="D21" s="837"/>
      <c r="E21" s="837"/>
    </row>
    <row r="22" spans="1:3" ht="6" customHeight="1">
      <c r="A22" s="325"/>
      <c r="B22" s="325"/>
      <c r="C22" s="325"/>
    </row>
    <row r="23" spans="1:7" ht="15.75" customHeight="1">
      <c r="A23" s="333" t="s">
        <v>64</v>
      </c>
      <c r="B23" s="333"/>
      <c r="C23" s="325"/>
      <c r="D23" s="630" t="s">
        <v>73</v>
      </c>
      <c r="E23" s="667"/>
      <c r="F23" s="667"/>
      <c r="G23" s="667"/>
    </row>
    <row r="24" spans="1:6" ht="15.75" customHeight="1">
      <c r="A24" s="334"/>
      <c r="B24" s="334"/>
      <c r="C24" s="325"/>
      <c r="E24" s="317" t="s">
        <v>788</v>
      </c>
      <c r="F24" s="335"/>
    </row>
    <row r="25" spans="1:6" ht="30.75" customHeight="1">
      <c r="A25" s="68" t="s">
        <v>146</v>
      </c>
      <c r="B25" s="69" t="s">
        <v>147</v>
      </c>
      <c r="C25" s="94" t="s">
        <v>148</v>
      </c>
      <c r="D25" s="70" t="s">
        <v>149</v>
      </c>
      <c r="E25" s="71" t="s">
        <v>1040</v>
      </c>
      <c r="F25" s="68" t="s">
        <v>151</v>
      </c>
    </row>
    <row r="26" spans="1:6" ht="12.75" customHeight="1">
      <c r="A26" s="336"/>
      <c r="B26" s="337"/>
      <c r="C26" s="320" t="s">
        <v>789</v>
      </c>
      <c r="D26" s="321">
        <f>SUM(D27:D33)</f>
        <v>3970</v>
      </c>
      <c r="E26" s="321">
        <f>SUM(E27:E33)</f>
        <v>5854</v>
      </c>
      <c r="F26" s="76">
        <f aca="true" t="shared" si="1" ref="F26:F32">+E26*100/D26</f>
        <v>147.455919395466</v>
      </c>
    </row>
    <row r="27" spans="1:6" ht="12.75" customHeight="1">
      <c r="A27" s="136" t="s">
        <v>790</v>
      </c>
      <c r="B27" s="137"/>
      <c r="C27" s="138" t="s">
        <v>791</v>
      </c>
      <c r="D27" s="322"/>
      <c r="E27" s="322"/>
      <c r="F27" s="76"/>
    </row>
    <row r="28" spans="1:6" ht="12.75" customHeight="1">
      <c r="A28" s="136" t="s">
        <v>792</v>
      </c>
      <c r="B28" s="137"/>
      <c r="C28" s="138" t="s">
        <v>793</v>
      </c>
      <c r="D28" s="322"/>
      <c r="E28" s="322"/>
      <c r="F28" s="76"/>
    </row>
    <row r="29" spans="1:6" ht="12.75" customHeight="1">
      <c r="A29" s="136" t="s">
        <v>794</v>
      </c>
      <c r="B29" s="137"/>
      <c r="C29" s="138" t="s">
        <v>795</v>
      </c>
      <c r="D29" s="322"/>
      <c r="E29" s="322"/>
      <c r="F29" s="76"/>
    </row>
    <row r="30" spans="1:6" ht="12.75" customHeight="1">
      <c r="A30" s="136" t="s">
        <v>180</v>
      </c>
      <c r="B30" s="137"/>
      <c r="C30" s="138" t="s">
        <v>181</v>
      </c>
      <c r="D30" s="322"/>
      <c r="E30" s="322"/>
      <c r="F30" s="76"/>
    </row>
    <row r="31" spans="1:6" ht="12.75" customHeight="1">
      <c r="A31" s="136">
        <v>2200103</v>
      </c>
      <c r="B31" s="137" t="s">
        <v>206</v>
      </c>
      <c r="C31" s="138" t="s">
        <v>796</v>
      </c>
      <c r="D31" s="322">
        <v>3430</v>
      </c>
      <c r="E31" s="322">
        <v>4804</v>
      </c>
      <c r="F31" s="76">
        <f t="shared" si="1"/>
        <v>140.05830903790087</v>
      </c>
    </row>
    <row r="32" spans="1:6" ht="12.75" customHeight="1">
      <c r="A32" s="136">
        <v>2200103</v>
      </c>
      <c r="B32" s="137">
        <v>17</v>
      </c>
      <c r="C32" s="138" t="s">
        <v>797</v>
      </c>
      <c r="D32" s="322">
        <v>540</v>
      </c>
      <c r="E32" s="322">
        <v>1050</v>
      </c>
      <c r="F32" s="76">
        <f t="shared" si="1"/>
        <v>194.44444444444446</v>
      </c>
    </row>
    <row r="33" spans="1:6" ht="12.75" customHeight="1">
      <c r="A33" s="136">
        <v>2200103</v>
      </c>
      <c r="B33" s="137" t="s">
        <v>168</v>
      </c>
      <c r="C33" s="138" t="s">
        <v>798</v>
      </c>
      <c r="D33" s="322"/>
      <c r="E33" s="322"/>
      <c r="F33" s="76"/>
    </row>
    <row r="34" spans="1:6" ht="12.75" customHeight="1">
      <c r="A34" s="138"/>
      <c r="B34" s="338"/>
      <c r="C34" s="330" t="s">
        <v>799</v>
      </c>
      <c r="D34" s="331"/>
      <c r="E34" s="331">
        <v>4816</v>
      </c>
      <c r="F34" s="76"/>
    </row>
    <row r="35" spans="1:2" ht="7.5" customHeight="1">
      <c r="A35" s="318"/>
      <c r="B35" s="318"/>
    </row>
    <row r="36" ht="12.75" customHeight="1">
      <c r="B36" s="314" t="s">
        <v>800</v>
      </c>
    </row>
    <row r="37" ht="6" customHeight="1"/>
    <row r="38" ht="6.75" customHeight="1" hidden="1"/>
    <row r="39" spans="3:6" ht="12.75" customHeight="1">
      <c r="C39" s="270" t="s">
        <v>765</v>
      </c>
      <c r="D39" s="269">
        <f>+D4</f>
        <v>17800</v>
      </c>
      <c r="E39" s="269">
        <f>+E4</f>
        <v>11522</v>
      </c>
      <c r="F39" s="76">
        <f>+E39*100/D39</f>
        <v>64.73033707865169</v>
      </c>
    </row>
    <row r="40" spans="3:6" ht="12.75" customHeight="1">
      <c r="C40" s="270" t="s">
        <v>782</v>
      </c>
      <c r="D40" s="269">
        <f>+D16</f>
        <v>2285</v>
      </c>
      <c r="E40" s="269">
        <v>1758</v>
      </c>
      <c r="F40" s="76">
        <f>+E40*100/D40</f>
        <v>76.93654266958424</v>
      </c>
    </row>
    <row r="41" spans="3:6" ht="12.75" customHeight="1">
      <c r="C41" s="339" t="s">
        <v>801</v>
      </c>
      <c r="D41" s="340">
        <f>D15</f>
        <v>0</v>
      </c>
      <c r="E41" s="340">
        <v>10639</v>
      </c>
      <c r="F41" s="76"/>
    </row>
    <row r="42" spans="3:6" ht="25.5" customHeight="1">
      <c r="C42" s="339" t="s">
        <v>802</v>
      </c>
      <c r="D42" s="340">
        <f>D20</f>
        <v>0</v>
      </c>
      <c r="E42" s="340">
        <v>1625</v>
      </c>
      <c r="F42" s="76"/>
    </row>
    <row r="43" spans="3:6" ht="8.25" customHeight="1">
      <c r="C43" s="104"/>
      <c r="D43" s="104"/>
      <c r="E43" s="104"/>
      <c r="F43" s="239"/>
    </row>
    <row r="44" spans="3:6" ht="12.75" customHeight="1">
      <c r="C44" s="105" t="s">
        <v>803</v>
      </c>
      <c r="D44" s="147">
        <f>D39+D40</f>
        <v>20085</v>
      </c>
      <c r="E44" s="147">
        <f>E39+E40</f>
        <v>13280</v>
      </c>
      <c r="F44" s="76">
        <f>+E44*100/D44</f>
        <v>66.11899427433409</v>
      </c>
    </row>
    <row r="45" spans="3:6" ht="12.75" customHeight="1">
      <c r="C45" s="341" t="s">
        <v>804</v>
      </c>
      <c r="D45" s="147">
        <f>D41+D42</f>
        <v>0</v>
      </c>
      <c r="E45" s="147">
        <f>E41+E42</f>
        <v>12264</v>
      </c>
      <c r="F45" s="76"/>
    </row>
    <row r="46" spans="3:6" ht="7.5" customHeight="1">
      <c r="C46" s="104"/>
      <c r="D46" s="104"/>
      <c r="E46" s="104"/>
      <c r="F46" s="239"/>
    </row>
    <row r="47" spans="3:6" ht="12.75" customHeight="1">
      <c r="C47" s="270" t="s">
        <v>789</v>
      </c>
      <c r="D47" s="269">
        <f>D26</f>
        <v>3970</v>
      </c>
      <c r="E47" s="269">
        <f>E26</f>
        <v>5854</v>
      </c>
      <c r="F47" s="76">
        <f>+E47*100/D47</f>
        <v>147.455919395466</v>
      </c>
    </row>
    <row r="48" spans="3:6" ht="12.75" customHeight="1">
      <c r="C48" s="339" t="s">
        <v>805</v>
      </c>
      <c r="D48" s="340">
        <f>D34</f>
        <v>0</v>
      </c>
      <c r="E48" s="340">
        <f>E34</f>
        <v>4816</v>
      </c>
      <c r="F48" s="76"/>
    </row>
    <row r="49" spans="3:6" ht="7.5" customHeight="1">
      <c r="C49" s="104"/>
      <c r="D49" s="104"/>
      <c r="E49" s="104"/>
      <c r="F49" s="239"/>
    </row>
    <row r="50" spans="3:6" ht="12.75" customHeight="1">
      <c r="C50" s="104"/>
      <c r="D50" s="148">
        <f>D44+D47</f>
        <v>24055</v>
      </c>
      <c r="E50" s="148">
        <f>E44+E47</f>
        <v>19134</v>
      </c>
      <c r="F50" s="76">
        <f>+E50*100/D50</f>
        <v>79.5427146123467</v>
      </c>
    </row>
    <row r="52" spans="3:6" ht="12.75" customHeight="1">
      <c r="C52" s="110" t="s">
        <v>216</v>
      </c>
      <c r="D52" s="110">
        <v>0</v>
      </c>
      <c r="E52" s="110">
        <v>0</v>
      </c>
      <c r="F52" s="110"/>
    </row>
    <row r="53" spans="3:6" ht="9" customHeight="1">
      <c r="C53" s="110"/>
      <c r="D53" s="110"/>
      <c r="E53" s="110"/>
      <c r="F53" s="110"/>
    </row>
    <row r="54" spans="3:6" ht="12.75" customHeight="1">
      <c r="C54" s="110" t="s">
        <v>217</v>
      </c>
      <c r="D54" s="110">
        <f>+D50+D52</f>
        <v>24055</v>
      </c>
      <c r="E54" s="110">
        <f>+E50+E52</f>
        <v>19134</v>
      </c>
      <c r="F54" s="107">
        <f>+E54*100/D54</f>
        <v>79.5427146123467</v>
      </c>
    </row>
  </sheetData>
  <sheetProtection selectLockedCells="1" selectUnlockedCells="1"/>
  <mergeCells count="1">
    <mergeCell ref="A21:E2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B1">
      <selection activeCell="D3" sqref="D3"/>
    </sheetView>
  </sheetViews>
  <sheetFormatPr defaultColWidth="9.140625" defaultRowHeight="12.75" customHeight="1"/>
  <cols>
    <col min="1" max="1" width="8.00390625" style="61" customWidth="1"/>
    <col min="2" max="2" width="9.421875" style="112" customWidth="1"/>
    <col min="3" max="3" width="49.140625" style="61" customWidth="1"/>
    <col min="4" max="4" width="9.28125" style="61" customWidth="1"/>
    <col min="5" max="5" width="10.421875" style="61" customWidth="1"/>
    <col min="6" max="16384" width="9.140625" style="61" customWidth="1"/>
  </cols>
  <sheetData>
    <row r="1" spans="1:3" ht="15.75" customHeight="1">
      <c r="A1" s="163" t="s">
        <v>65</v>
      </c>
      <c r="B1" s="164"/>
      <c r="C1" s="64"/>
    </row>
    <row r="2" spans="1:5" ht="15.75" customHeight="1">
      <c r="A2" s="110"/>
      <c r="B2" s="166"/>
      <c r="C2" s="64"/>
      <c r="E2" s="67" t="s">
        <v>806</v>
      </c>
    </row>
    <row r="3" spans="1:6" ht="25.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150</v>
      </c>
      <c r="F3" s="68" t="s">
        <v>151</v>
      </c>
    </row>
    <row r="4" spans="1:6" ht="12.75" customHeight="1">
      <c r="A4" s="342"/>
      <c r="B4" s="343"/>
      <c r="C4" s="132" t="s">
        <v>807</v>
      </c>
      <c r="D4" s="344"/>
      <c r="E4" s="184"/>
      <c r="F4" s="76" t="e">
        <f aca="true" t="shared" si="0" ref="F4:F27">+E4*100/D4</f>
        <v>#DIV/0!</v>
      </c>
    </row>
    <row r="5" spans="1:6" ht="12.75" customHeight="1">
      <c r="A5" s="265" t="s">
        <v>808</v>
      </c>
      <c r="B5" s="137"/>
      <c r="C5" s="134" t="s">
        <v>809</v>
      </c>
      <c r="D5" s="345"/>
      <c r="E5" s="87"/>
      <c r="F5" s="76" t="e">
        <f t="shared" si="0"/>
        <v>#DIV/0!</v>
      </c>
    </row>
    <row r="6" spans="1:6" ht="12.75" customHeight="1">
      <c r="A6" s="265">
        <v>1400019</v>
      </c>
      <c r="B6" s="137" t="s">
        <v>810</v>
      </c>
      <c r="C6" s="134" t="s">
        <v>811</v>
      </c>
      <c r="D6" s="87"/>
      <c r="E6" s="87"/>
      <c r="F6" s="76" t="e">
        <f t="shared" si="0"/>
        <v>#DIV/0!</v>
      </c>
    </row>
    <row r="7" spans="1:6" ht="12.75" customHeight="1">
      <c r="A7" s="136" t="s">
        <v>180</v>
      </c>
      <c r="B7" s="137"/>
      <c r="C7" s="138" t="s">
        <v>181</v>
      </c>
      <c r="D7" s="87"/>
      <c r="E7" s="87"/>
      <c r="F7" s="76" t="e">
        <f t="shared" si="0"/>
        <v>#DIV/0!</v>
      </c>
    </row>
    <row r="8" spans="1:6" ht="12.75" customHeight="1">
      <c r="A8" s="136" t="s">
        <v>368</v>
      </c>
      <c r="B8" s="137"/>
      <c r="C8" s="138" t="s">
        <v>369</v>
      </c>
      <c r="D8" s="87"/>
      <c r="E8" s="87"/>
      <c r="F8" s="76" t="e">
        <f t="shared" si="0"/>
        <v>#DIV/0!</v>
      </c>
    </row>
    <row r="9" spans="1:6" ht="12.75" customHeight="1">
      <c r="A9" s="265" t="s">
        <v>790</v>
      </c>
      <c r="B9" s="137"/>
      <c r="C9" s="134" t="s">
        <v>812</v>
      </c>
      <c r="D9" s="87"/>
      <c r="E9" s="87"/>
      <c r="F9" s="76" t="e">
        <f t="shared" si="0"/>
        <v>#DIV/0!</v>
      </c>
    </row>
    <row r="10" spans="1:6" ht="12.75" customHeight="1">
      <c r="A10" s="265" t="s">
        <v>792</v>
      </c>
      <c r="B10" s="137"/>
      <c r="C10" s="134" t="s">
        <v>813</v>
      </c>
      <c r="D10" s="87"/>
      <c r="E10" s="156"/>
      <c r="F10" s="76" t="e">
        <f t="shared" si="0"/>
        <v>#DIV/0!</v>
      </c>
    </row>
    <row r="11" spans="1:6" ht="12.75" customHeight="1">
      <c r="A11" s="346"/>
      <c r="B11" s="347"/>
      <c r="C11" s="132" t="s">
        <v>182</v>
      </c>
      <c r="D11" s="184"/>
      <c r="E11" s="184"/>
      <c r="F11" s="76" t="e">
        <f t="shared" si="0"/>
        <v>#DIV/0!</v>
      </c>
    </row>
    <row r="12" spans="1:6" ht="12.75" customHeight="1">
      <c r="A12" s="265">
        <v>1000165</v>
      </c>
      <c r="B12" s="137"/>
      <c r="C12" s="134" t="s">
        <v>193</v>
      </c>
      <c r="D12" s="87"/>
      <c r="E12" s="87"/>
      <c r="F12" s="76" t="e">
        <f t="shared" si="0"/>
        <v>#DIV/0!</v>
      </c>
    </row>
    <row r="13" spans="1:6" ht="12.75" customHeight="1">
      <c r="A13" s="265" t="s">
        <v>814</v>
      </c>
      <c r="B13" s="137"/>
      <c r="C13" s="134" t="s">
        <v>815</v>
      </c>
      <c r="D13" s="87"/>
      <c r="E13" s="87"/>
      <c r="F13" s="76" t="e">
        <f t="shared" si="0"/>
        <v>#DIV/0!</v>
      </c>
    </row>
    <row r="14" spans="1:6" ht="12.75" customHeight="1">
      <c r="A14" s="265" t="s">
        <v>816</v>
      </c>
      <c r="B14" s="137"/>
      <c r="C14" s="134" t="s">
        <v>817</v>
      </c>
      <c r="D14" s="87"/>
      <c r="E14" s="87"/>
      <c r="F14" s="76" t="e">
        <f t="shared" si="0"/>
        <v>#DIV/0!</v>
      </c>
    </row>
    <row r="15" spans="1:6" ht="12.75" customHeight="1">
      <c r="A15" s="265">
        <v>1000116</v>
      </c>
      <c r="B15" s="137" t="s">
        <v>818</v>
      </c>
      <c r="C15" s="134" t="s">
        <v>819</v>
      </c>
      <c r="D15" s="87"/>
      <c r="E15" s="87"/>
      <c r="F15" s="76" t="e">
        <f t="shared" si="0"/>
        <v>#DIV/0!</v>
      </c>
    </row>
    <row r="16" spans="1:6" ht="12.75" customHeight="1">
      <c r="A16" s="265">
        <v>1000116</v>
      </c>
      <c r="B16" s="137" t="s">
        <v>820</v>
      </c>
      <c r="C16" s="134" t="s">
        <v>821</v>
      </c>
      <c r="D16" s="87"/>
      <c r="E16" s="87"/>
      <c r="F16" s="76" t="e">
        <f t="shared" si="0"/>
        <v>#DIV/0!</v>
      </c>
    </row>
    <row r="17" spans="1:6" ht="12.75" customHeight="1">
      <c r="A17" s="265" t="s">
        <v>370</v>
      </c>
      <c r="B17" s="137"/>
      <c r="C17" s="134" t="s">
        <v>410</v>
      </c>
      <c r="D17" s="87"/>
      <c r="E17" s="87"/>
      <c r="F17" s="76" t="e">
        <f t="shared" si="0"/>
        <v>#DIV/0!</v>
      </c>
    </row>
    <row r="18" spans="1:6" ht="12.75" customHeight="1">
      <c r="A18" s="265">
        <v>1000272</v>
      </c>
      <c r="B18" s="137"/>
      <c r="C18" s="134" t="s">
        <v>372</v>
      </c>
      <c r="D18" s="87"/>
      <c r="E18" s="87"/>
      <c r="F18" s="76" t="e">
        <f t="shared" si="0"/>
        <v>#DIV/0!</v>
      </c>
    </row>
    <row r="19" spans="1:6" ht="12.75" customHeight="1">
      <c r="A19" s="90"/>
      <c r="B19" s="91"/>
      <c r="C19" s="132" t="s">
        <v>198</v>
      </c>
      <c r="D19" s="348"/>
      <c r="E19" s="348"/>
      <c r="F19" s="76" t="e">
        <f t="shared" si="0"/>
        <v>#DIV/0!</v>
      </c>
    </row>
    <row r="20" spans="1:6" ht="12.75" customHeight="1">
      <c r="A20" s="143">
        <v>1000215</v>
      </c>
      <c r="B20" s="144"/>
      <c r="C20" s="79" t="s">
        <v>199</v>
      </c>
      <c r="D20" s="79"/>
      <c r="E20" s="79"/>
      <c r="F20" s="76" t="e">
        <f t="shared" si="0"/>
        <v>#DIV/0!</v>
      </c>
    </row>
    <row r="21" spans="1:6" ht="12.75" customHeight="1">
      <c r="A21" s="145">
        <v>1000207</v>
      </c>
      <c r="B21" s="146"/>
      <c r="C21" s="86" t="s">
        <v>200</v>
      </c>
      <c r="D21" s="102"/>
      <c r="E21" s="102"/>
      <c r="F21" s="76" t="e">
        <f t="shared" si="0"/>
        <v>#DIV/0!</v>
      </c>
    </row>
    <row r="22" spans="1:6" ht="12.75" customHeight="1">
      <c r="A22" s="77">
        <v>1000207</v>
      </c>
      <c r="B22" s="83" t="s">
        <v>201</v>
      </c>
      <c r="C22" s="78" t="s">
        <v>202</v>
      </c>
      <c r="D22" s="79">
        <v>0</v>
      </c>
      <c r="E22" s="79">
        <v>0</v>
      </c>
      <c r="F22" s="76" t="e">
        <f t="shared" si="0"/>
        <v>#DIV/0!</v>
      </c>
    </row>
    <row r="23" spans="1:6" ht="12.75" customHeight="1">
      <c r="A23" s="77">
        <v>1000207</v>
      </c>
      <c r="B23" s="83" t="s">
        <v>201</v>
      </c>
      <c r="C23" s="78" t="s">
        <v>203</v>
      </c>
      <c r="D23" s="79">
        <v>0</v>
      </c>
      <c r="E23" s="79">
        <v>0</v>
      </c>
      <c r="F23" s="76" t="e">
        <f t="shared" si="0"/>
        <v>#DIV/0!</v>
      </c>
    </row>
    <row r="24" spans="1:6" ht="12.75" customHeight="1">
      <c r="A24" s="77">
        <v>1000207</v>
      </c>
      <c r="B24" s="83" t="s">
        <v>201</v>
      </c>
      <c r="C24" s="78" t="s">
        <v>204</v>
      </c>
      <c r="D24" s="79">
        <v>0</v>
      </c>
      <c r="E24" s="79">
        <v>0</v>
      </c>
      <c r="F24" s="76" t="e">
        <f t="shared" si="0"/>
        <v>#DIV/0!</v>
      </c>
    </row>
    <row r="25" spans="1:6" ht="12.75" customHeight="1">
      <c r="A25" s="77">
        <v>1000207</v>
      </c>
      <c r="B25" s="83" t="s">
        <v>201</v>
      </c>
      <c r="C25" s="78" t="s">
        <v>205</v>
      </c>
      <c r="D25" s="79">
        <v>0</v>
      </c>
      <c r="E25" s="79">
        <v>0</v>
      </c>
      <c r="F25" s="76" t="e">
        <f t="shared" si="0"/>
        <v>#DIV/0!</v>
      </c>
    </row>
    <row r="26" spans="1:6" ht="12.75" customHeight="1">
      <c r="A26" s="143">
        <v>1000207</v>
      </c>
      <c r="B26" s="144" t="s">
        <v>206</v>
      </c>
      <c r="C26" s="79" t="s">
        <v>207</v>
      </c>
      <c r="D26" s="79"/>
      <c r="E26" s="79"/>
      <c r="F26" s="76" t="e">
        <f t="shared" si="0"/>
        <v>#DIV/0!</v>
      </c>
    </row>
    <row r="27" spans="1:6" ht="12.75" customHeight="1">
      <c r="A27" s="143">
        <v>1000207</v>
      </c>
      <c r="B27" s="144" t="s">
        <v>208</v>
      </c>
      <c r="C27" s="79" t="s">
        <v>209</v>
      </c>
      <c r="D27" s="79"/>
      <c r="E27" s="79"/>
      <c r="F27" s="76" t="e">
        <f t="shared" si="0"/>
        <v>#DIV/0!</v>
      </c>
    </row>
    <row r="30" spans="3:6" ht="12.75" customHeight="1">
      <c r="C30" s="105" t="s">
        <v>807</v>
      </c>
      <c r="D30" s="147">
        <f>D8</f>
        <v>0</v>
      </c>
      <c r="E30" s="147">
        <f>E8</f>
        <v>0</v>
      </c>
      <c r="F30" s="76" t="e">
        <f>+E30*100/D30</f>
        <v>#DIV/0!</v>
      </c>
    </row>
    <row r="31" spans="3:6" ht="12.75" customHeight="1">
      <c r="C31" s="105" t="s">
        <v>182</v>
      </c>
      <c r="D31" s="147">
        <f>D11</f>
        <v>0</v>
      </c>
      <c r="E31" s="147">
        <f>E11</f>
        <v>0</v>
      </c>
      <c r="F31" s="76" t="e">
        <f>+E31*100/D31</f>
        <v>#DIV/0!</v>
      </c>
    </row>
    <row r="32" spans="3:6" ht="12.75" customHeight="1">
      <c r="C32" s="108" t="s">
        <v>198</v>
      </c>
      <c r="D32" s="284">
        <f>+D23</f>
        <v>0</v>
      </c>
      <c r="E32" s="284">
        <f>+E23</f>
        <v>0</v>
      </c>
      <c r="F32" s="76" t="e">
        <f>+E32*100/D32</f>
        <v>#DIV/0!</v>
      </c>
    </row>
    <row r="33" spans="3:6" ht="12.75" customHeight="1">
      <c r="C33" s="104"/>
      <c r="D33" s="104"/>
      <c r="E33" s="104"/>
      <c r="F33" s="239"/>
    </row>
    <row r="34" spans="3:6" ht="12.75" customHeight="1">
      <c r="C34" s="104"/>
      <c r="D34" s="148">
        <f>D30+D31+D32</f>
        <v>0</v>
      </c>
      <c r="E34" s="148">
        <f>E30+E31+E32</f>
        <v>0</v>
      </c>
      <c r="F34" s="76" t="e">
        <f>+E34*100/D34</f>
        <v>#DIV/0!</v>
      </c>
    </row>
    <row r="36" spans="3:6" ht="12.75" customHeight="1">
      <c r="C36" s="110" t="s">
        <v>216</v>
      </c>
      <c r="D36" s="110">
        <v>0</v>
      </c>
      <c r="E36" s="110">
        <v>0</v>
      </c>
      <c r="F36" s="110"/>
    </row>
    <row r="37" spans="3:6" ht="12.75" customHeight="1">
      <c r="C37" s="110"/>
      <c r="D37" s="110"/>
      <c r="E37" s="110"/>
      <c r="F37" s="110"/>
    </row>
    <row r="38" spans="3:6" ht="12.75" customHeight="1">
      <c r="C38" s="110" t="s">
        <v>217</v>
      </c>
      <c r="D38" s="110">
        <f>+D34+D36</f>
        <v>0</v>
      </c>
      <c r="E38" s="110">
        <f>+E34+E36</f>
        <v>0</v>
      </c>
      <c r="F38" s="107" t="e">
        <f>+E38*100/D38</f>
        <v>#DIV/0!</v>
      </c>
    </row>
  </sheetData>
  <sheetProtection selectLockedCells="1" selectUnlockedCells="1"/>
  <printOptions/>
  <pageMargins left="0.75" right="0.75" top="0.6097222222222223" bottom="0.55" header="0.5118055555555555" footer="0.511805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3" sqref="D3"/>
    </sheetView>
  </sheetViews>
  <sheetFormatPr defaultColWidth="9.140625" defaultRowHeight="12.75" customHeight="1"/>
  <cols>
    <col min="1" max="1" width="9.140625" style="61" customWidth="1"/>
    <col min="2" max="2" width="9.140625" style="112" customWidth="1"/>
    <col min="3" max="3" width="49.140625" style="61" customWidth="1"/>
    <col min="4" max="16384" width="9.140625" style="61" customWidth="1"/>
  </cols>
  <sheetData>
    <row r="1" spans="1:3" ht="12.75" customHeight="1">
      <c r="A1" s="163" t="s">
        <v>66</v>
      </c>
      <c r="B1" s="164"/>
      <c r="C1" s="64"/>
    </row>
    <row r="2" spans="1:5" ht="12.75" customHeight="1">
      <c r="A2" s="110"/>
      <c r="B2" s="166"/>
      <c r="C2" s="64"/>
      <c r="E2" s="67" t="s">
        <v>822</v>
      </c>
    </row>
    <row r="3" spans="1:6" ht="25.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150</v>
      </c>
      <c r="F3" s="68" t="s">
        <v>151</v>
      </c>
    </row>
    <row r="4" spans="1:6" ht="12.75" customHeight="1">
      <c r="A4" s="167"/>
      <c r="B4" s="168"/>
      <c r="C4" s="132" t="s">
        <v>807</v>
      </c>
      <c r="D4" s="184"/>
      <c r="E4" s="184"/>
      <c r="F4" s="76" t="e">
        <f aca="true" t="shared" si="0" ref="F4:F12">+E4*100/D4</f>
        <v>#DIV/0!</v>
      </c>
    </row>
    <row r="5" spans="1:6" ht="12.75" customHeight="1">
      <c r="A5" s="265">
        <v>1500016</v>
      </c>
      <c r="B5" s="137"/>
      <c r="C5" s="134" t="s">
        <v>823</v>
      </c>
      <c r="D5" s="87"/>
      <c r="E5" s="87"/>
      <c r="F5" s="76" t="e">
        <f t="shared" si="0"/>
        <v>#DIV/0!</v>
      </c>
    </row>
    <row r="6" spans="1:6" ht="12.75" customHeight="1">
      <c r="A6" s="265">
        <v>1500016</v>
      </c>
      <c r="B6" s="137" t="s">
        <v>810</v>
      </c>
      <c r="C6" s="134" t="s">
        <v>811</v>
      </c>
      <c r="D6" s="87"/>
      <c r="E6" s="87"/>
      <c r="F6" s="76" t="e">
        <f t="shared" si="0"/>
        <v>#DIV/0!</v>
      </c>
    </row>
    <row r="7" spans="1:6" ht="12.75" customHeight="1">
      <c r="A7" s="346"/>
      <c r="B7" s="347"/>
      <c r="C7" s="132" t="s">
        <v>182</v>
      </c>
      <c r="D7" s="184"/>
      <c r="E7" s="184"/>
      <c r="F7" s="76" t="e">
        <f t="shared" si="0"/>
        <v>#DIV/0!</v>
      </c>
    </row>
    <row r="8" spans="1:6" ht="12.75" customHeight="1">
      <c r="A8" s="77" t="s">
        <v>253</v>
      </c>
      <c r="B8" s="69"/>
      <c r="C8" s="134" t="s">
        <v>824</v>
      </c>
      <c r="D8" s="87"/>
      <c r="E8" s="87"/>
      <c r="F8" s="76" t="e">
        <f t="shared" si="0"/>
        <v>#DIV/0!</v>
      </c>
    </row>
    <row r="9" spans="1:6" ht="12.75" customHeight="1">
      <c r="A9" s="265" t="s">
        <v>816</v>
      </c>
      <c r="B9" s="137"/>
      <c r="C9" s="134" t="s">
        <v>817</v>
      </c>
      <c r="D9" s="87"/>
      <c r="E9" s="87"/>
      <c r="F9" s="76" t="e">
        <f t="shared" si="0"/>
        <v>#DIV/0!</v>
      </c>
    </row>
    <row r="10" spans="1:6" ht="12.75" customHeight="1">
      <c r="A10" s="265" t="s">
        <v>267</v>
      </c>
      <c r="B10" s="137"/>
      <c r="C10" s="134" t="s">
        <v>825</v>
      </c>
      <c r="D10" s="87"/>
      <c r="E10" s="87"/>
      <c r="F10" s="76" t="e">
        <f t="shared" si="0"/>
        <v>#DIV/0!</v>
      </c>
    </row>
    <row r="11" spans="1:6" ht="12.75" customHeight="1">
      <c r="A11" s="265" t="s">
        <v>826</v>
      </c>
      <c r="B11" s="137"/>
      <c r="C11" s="134" t="s">
        <v>827</v>
      </c>
      <c r="D11" s="87"/>
      <c r="E11" s="87"/>
      <c r="F11" s="76" t="e">
        <f t="shared" si="0"/>
        <v>#DIV/0!</v>
      </c>
    </row>
    <row r="12" spans="1:6" ht="12.75" customHeight="1">
      <c r="A12" s="265" t="s">
        <v>828</v>
      </c>
      <c r="B12" s="137"/>
      <c r="C12" s="134" t="s">
        <v>829</v>
      </c>
      <c r="D12" s="87"/>
      <c r="E12" s="87"/>
      <c r="F12" s="76" t="e">
        <f t="shared" si="0"/>
        <v>#DIV/0!</v>
      </c>
    </row>
    <row r="17" spans="3:6" ht="12.75" customHeight="1">
      <c r="C17" s="105" t="s">
        <v>807</v>
      </c>
      <c r="D17" s="147">
        <f>D4</f>
        <v>0</v>
      </c>
      <c r="E17" s="147">
        <f>E4</f>
        <v>0</v>
      </c>
      <c r="F17" s="76" t="e">
        <f>+E17*100/D17</f>
        <v>#DIV/0!</v>
      </c>
    </row>
    <row r="18" spans="3:6" ht="12.75" customHeight="1">
      <c r="C18" s="105" t="s">
        <v>182</v>
      </c>
      <c r="D18" s="147">
        <f>D7</f>
        <v>0</v>
      </c>
      <c r="E18" s="147">
        <f>E7</f>
        <v>0</v>
      </c>
      <c r="F18" s="76" t="e">
        <f>+E18*100/D18</f>
        <v>#DIV/0!</v>
      </c>
    </row>
    <row r="19" spans="3:6" ht="12.75" customHeight="1">
      <c r="C19" s="108" t="s">
        <v>198</v>
      </c>
      <c r="D19" s="284">
        <v>0</v>
      </c>
      <c r="E19" s="284">
        <v>0</v>
      </c>
      <c r="F19" s="76" t="e">
        <f>+E19*100/D19</f>
        <v>#DIV/0!</v>
      </c>
    </row>
    <row r="20" spans="3:6" ht="12.75" customHeight="1">
      <c r="C20" s="104"/>
      <c r="D20" s="104"/>
      <c r="E20" s="104"/>
      <c r="F20" s="239"/>
    </row>
    <row r="21" spans="3:6" ht="12.75" customHeight="1">
      <c r="C21" s="104"/>
      <c r="D21" s="148">
        <f>D17+D18+D19</f>
        <v>0</v>
      </c>
      <c r="E21" s="148">
        <f>E17+E18+E19</f>
        <v>0</v>
      </c>
      <c r="F21" s="76" t="e">
        <f>+E21*100/D21</f>
        <v>#DIV/0!</v>
      </c>
    </row>
    <row r="23" spans="3:6" ht="12.75" customHeight="1">
      <c r="C23" s="110" t="s">
        <v>216</v>
      </c>
      <c r="D23" s="110">
        <v>0</v>
      </c>
      <c r="E23" s="110">
        <v>0</v>
      </c>
      <c r="F23" s="110"/>
    </row>
    <row r="24" spans="3:6" ht="12.75" customHeight="1">
      <c r="C24" s="110"/>
      <c r="D24" s="110"/>
      <c r="E24" s="110"/>
      <c r="F24" s="110"/>
    </row>
    <row r="25" spans="3:6" ht="12.75" customHeight="1">
      <c r="C25" s="110" t="s">
        <v>217</v>
      </c>
      <c r="D25" s="110">
        <f>+D21+D23</f>
        <v>0</v>
      </c>
      <c r="E25" s="110">
        <f>+E21+E23</f>
        <v>0</v>
      </c>
      <c r="F25" s="107" t="e">
        <f>+E25*100/D25</f>
        <v>#DIV/0!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3" sqref="D3"/>
    </sheetView>
  </sheetViews>
  <sheetFormatPr defaultColWidth="9.140625" defaultRowHeight="12.75" customHeight="1"/>
  <cols>
    <col min="1" max="1" width="9.140625" style="242" customWidth="1"/>
    <col min="2" max="2" width="9.140625" style="349" customWidth="1"/>
    <col min="3" max="3" width="49.140625" style="61" customWidth="1"/>
    <col min="4" max="16384" width="9.140625" style="61" customWidth="1"/>
  </cols>
  <sheetData>
    <row r="1" spans="1:3" ht="15.75" customHeight="1">
      <c r="A1" s="62" t="s">
        <v>67</v>
      </c>
      <c r="B1" s="63"/>
      <c r="C1" s="64"/>
    </row>
    <row r="2" spans="1:5" ht="15.75" customHeight="1">
      <c r="A2" s="261"/>
      <c r="B2" s="350"/>
      <c r="C2" s="64"/>
      <c r="E2" s="67" t="s">
        <v>830</v>
      </c>
    </row>
    <row r="3" spans="1:6" ht="33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150</v>
      </c>
      <c r="F3" s="68" t="s">
        <v>151</v>
      </c>
    </row>
    <row r="4" spans="1:6" ht="15.75" customHeight="1">
      <c r="A4" s="342"/>
      <c r="B4" s="343"/>
      <c r="C4" s="132" t="s">
        <v>807</v>
      </c>
      <c r="D4" s="351"/>
      <c r="E4" s="351"/>
      <c r="F4" s="76" t="e">
        <f aca="true" t="shared" si="0" ref="F4:F21">+E4*100/D4</f>
        <v>#DIV/0!</v>
      </c>
    </row>
    <row r="5" spans="1:6" ht="24.75" customHeight="1">
      <c r="A5" s="77">
        <v>1600014</v>
      </c>
      <c r="B5" s="69" t="s">
        <v>831</v>
      </c>
      <c r="C5" s="134" t="s">
        <v>832</v>
      </c>
      <c r="D5" s="352"/>
      <c r="E5" s="352"/>
      <c r="F5" s="76" t="e">
        <f t="shared" si="0"/>
        <v>#DIV/0!</v>
      </c>
    </row>
    <row r="6" spans="1:6" ht="24.75" customHeight="1">
      <c r="A6" s="77">
        <v>1600014</v>
      </c>
      <c r="B6" s="69" t="s">
        <v>831</v>
      </c>
      <c r="C6" s="134" t="s">
        <v>833</v>
      </c>
      <c r="D6" s="352"/>
      <c r="E6" s="352"/>
      <c r="F6" s="76" t="e">
        <f t="shared" si="0"/>
        <v>#DIV/0!</v>
      </c>
    </row>
    <row r="7" spans="1:6" ht="24.75" customHeight="1">
      <c r="A7" s="77">
        <v>1600014</v>
      </c>
      <c r="B7" s="69" t="s">
        <v>831</v>
      </c>
      <c r="C7" s="134" t="s">
        <v>834</v>
      </c>
      <c r="D7" s="352"/>
      <c r="E7" s="352"/>
      <c r="F7" s="76" t="e">
        <f t="shared" si="0"/>
        <v>#DIV/0!</v>
      </c>
    </row>
    <row r="8" spans="1:6" ht="24.75" customHeight="1">
      <c r="A8" s="77">
        <v>1600014</v>
      </c>
      <c r="B8" s="69" t="s">
        <v>831</v>
      </c>
      <c r="C8" s="134" t="s">
        <v>835</v>
      </c>
      <c r="D8" s="353"/>
      <c r="E8" s="353"/>
      <c r="F8" s="76" t="e">
        <f t="shared" si="0"/>
        <v>#DIV/0!</v>
      </c>
    </row>
    <row r="9" spans="1:6" ht="24.75" customHeight="1">
      <c r="A9" s="77">
        <v>1600014</v>
      </c>
      <c r="B9" s="88" t="s">
        <v>201</v>
      </c>
      <c r="C9" s="78" t="s">
        <v>836</v>
      </c>
      <c r="D9" s="354">
        <v>0</v>
      </c>
      <c r="E9" s="354">
        <v>0</v>
      </c>
      <c r="F9" s="76" t="e">
        <f t="shared" si="0"/>
        <v>#DIV/0!</v>
      </c>
    </row>
    <row r="10" spans="1:6" ht="12.75" customHeight="1">
      <c r="A10" s="77">
        <v>1600014</v>
      </c>
      <c r="B10" s="69" t="s">
        <v>206</v>
      </c>
      <c r="C10" s="134" t="s">
        <v>837</v>
      </c>
      <c r="D10" s="352"/>
      <c r="E10" s="352"/>
      <c r="F10" s="76" t="e">
        <f t="shared" si="0"/>
        <v>#DIV/0!</v>
      </c>
    </row>
    <row r="11" spans="1:6" ht="12.75" customHeight="1">
      <c r="A11" s="77">
        <v>1600014</v>
      </c>
      <c r="B11" s="69" t="s">
        <v>810</v>
      </c>
      <c r="C11" s="134" t="s">
        <v>811</v>
      </c>
      <c r="D11" s="352"/>
      <c r="E11" s="352"/>
      <c r="F11" s="76" t="e">
        <f t="shared" si="0"/>
        <v>#DIV/0!</v>
      </c>
    </row>
    <row r="12" spans="1:6" ht="12.75" customHeight="1">
      <c r="A12" s="90"/>
      <c r="B12" s="91"/>
      <c r="C12" s="132" t="s">
        <v>182</v>
      </c>
      <c r="D12" s="351"/>
      <c r="E12" s="351"/>
      <c r="F12" s="76" t="e">
        <f t="shared" si="0"/>
        <v>#DIV/0!</v>
      </c>
    </row>
    <row r="13" spans="1:6" ht="12.75" customHeight="1">
      <c r="A13" s="77" t="s">
        <v>838</v>
      </c>
      <c r="B13" s="69"/>
      <c r="C13" s="134" t="s">
        <v>839</v>
      </c>
      <c r="D13" s="352"/>
      <c r="E13" s="352"/>
      <c r="F13" s="76" t="e">
        <f t="shared" si="0"/>
        <v>#DIV/0!</v>
      </c>
    </row>
    <row r="14" spans="1:6" ht="12.75" customHeight="1">
      <c r="A14" s="77" t="s">
        <v>840</v>
      </c>
      <c r="B14" s="69"/>
      <c r="C14" s="134" t="s">
        <v>841</v>
      </c>
      <c r="D14" s="352"/>
      <c r="E14" s="352"/>
      <c r="F14" s="76" t="e">
        <f t="shared" si="0"/>
        <v>#DIV/0!</v>
      </c>
    </row>
    <row r="15" spans="1:6" ht="12.75" customHeight="1">
      <c r="A15" s="77" t="s">
        <v>842</v>
      </c>
      <c r="B15" s="69"/>
      <c r="C15" s="134" t="s">
        <v>843</v>
      </c>
      <c r="D15" s="352"/>
      <c r="E15" s="352"/>
      <c r="F15" s="76" t="e">
        <f t="shared" si="0"/>
        <v>#DIV/0!</v>
      </c>
    </row>
    <row r="16" spans="1:6" ht="12.75" customHeight="1">
      <c r="A16" s="77" t="s">
        <v>844</v>
      </c>
      <c r="B16" s="69"/>
      <c r="C16" s="134" t="s">
        <v>845</v>
      </c>
      <c r="D16" s="352"/>
      <c r="E16" s="352"/>
      <c r="F16" s="76" t="e">
        <f t="shared" si="0"/>
        <v>#DIV/0!</v>
      </c>
    </row>
    <row r="17" spans="1:6" ht="12.75" customHeight="1">
      <c r="A17" s="77" t="s">
        <v>445</v>
      </c>
      <c r="B17" s="69"/>
      <c r="C17" s="134" t="s">
        <v>846</v>
      </c>
      <c r="D17" s="352"/>
      <c r="E17" s="352"/>
      <c r="F17" s="76" t="e">
        <f t="shared" si="0"/>
        <v>#DIV/0!</v>
      </c>
    </row>
    <row r="18" spans="1:6" ht="12.75" customHeight="1">
      <c r="A18" s="77" t="s">
        <v>447</v>
      </c>
      <c r="B18" s="69"/>
      <c r="C18" s="134" t="s">
        <v>448</v>
      </c>
      <c r="D18" s="352"/>
      <c r="E18" s="352"/>
      <c r="F18" s="76" t="e">
        <f t="shared" si="0"/>
        <v>#DIV/0!</v>
      </c>
    </row>
    <row r="19" spans="1:6" ht="12.75" customHeight="1">
      <c r="A19" s="77" t="s">
        <v>449</v>
      </c>
      <c r="B19" s="69"/>
      <c r="C19" s="134" t="s">
        <v>450</v>
      </c>
      <c r="D19" s="352"/>
      <c r="E19" s="352"/>
      <c r="F19" s="76" t="e">
        <f t="shared" si="0"/>
        <v>#DIV/0!</v>
      </c>
    </row>
    <row r="20" spans="1:6" ht="12.75" customHeight="1">
      <c r="A20" s="77" t="s">
        <v>847</v>
      </c>
      <c r="B20" s="69"/>
      <c r="C20" s="134" t="s">
        <v>444</v>
      </c>
      <c r="D20" s="352"/>
      <c r="E20" s="352"/>
      <c r="F20" s="76" t="e">
        <f t="shared" si="0"/>
        <v>#DIV/0!</v>
      </c>
    </row>
    <row r="21" spans="1:6" ht="12.75" customHeight="1">
      <c r="A21" s="77" t="s">
        <v>848</v>
      </c>
      <c r="B21" s="69"/>
      <c r="C21" s="134" t="s">
        <v>849</v>
      </c>
      <c r="D21" s="352"/>
      <c r="E21" s="352"/>
      <c r="F21" s="76" t="e">
        <f t="shared" si="0"/>
        <v>#DIV/0!</v>
      </c>
    </row>
    <row r="22" spans="1:2" ht="12.75" customHeight="1">
      <c r="A22" s="61"/>
      <c r="B22" s="112"/>
    </row>
    <row r="23" spans="1:5" ht="12.75" customHeight="1">
      <c r="A23" s="838" t="s">
        <v>850</v>
      </c>
      <c r="B23" s="838"/>
      <c r="C23" s="838"/>
      <c r="D23" s="838"/>
      <c r="E23" s="838"/>
    </row>
    <row r="24" spans="1:5" ht="34.5" customHeight="1">
      <c r="A24" s="839"/>
      <c r="B24" s="840"/>
      <c r="C24" s="841"/>
      <c r="D24" s="841"/>
      <c r="E24" s="841"/>
    </row>
  </sheetData>
  <sheetProtection selectLockedCells="1" selectUnlockedCells="1"/>
  <mergeCells count="1">
    <mergeCell ref="A23:E2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" sqref="D3"/>
    </sheetView>
  </sheetViews>
  <sheetFormatPr defaultColWidth="9.140625" defaultRowHeight="12.75" customHeight="1"/>
  <cols>
    <col min="1" max="1" width="9.140625" style="61" customWidth="1"/>
    <col min="2" max="2" width="9.140625" style="112" customWidth="1"/>
    <col min="3" max="3" width="49.140625" style="61" customWidth="1"/>
    <col min="4" max="4" width="9.28125" style="61" customWidth="1"/>
    <col min="5" max="5" width="10.421875" style="61" customWidth="1"/>
    <col min="6" max="16384" width="9.140625" style="61" customWidth="1"/>
  </cols>
  <sheetData>
    <row r="1" spans="1:3" ht="12.75" customHeight="1">
      <c r="A1" s="163" t="s">
        <v>68</v>
      </c>
      <c r="B1" s="164"/>
      <c r="C1" s="64"/>
    </row>
    <row r="2" spans="1:7" ht="12.75" customHeight="1">
      <c r="A2" s="110"/>
      <c r="B2" s="166"/>
      <c r="C2" s="64"/>
      <c r="E2" s="67" t="s">
        <v>851</v>
      </c>
      <c r="G2" s="64"/>
    </row>
    <row r="3" spans="1:7" ht="26.2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150</v>
      </c>
      <c r="F3" s="68" t="s">
        <v>151</v>
      </c>
      <c r="G3" s="64"/>
    </row>
    <row r="4" spans="1:6" ht="12.75" customHeight="1">
      <c r="A4" s="342"/>
      <c r="B4" s="343"/>
      <c r="C4" s="132" t="s">
        <v>807</v>
      </c>
      <c r="D4" s="184"/>
      <c r="E4" s="184"/>
      <c r="F4" s="76" t="e">
        <f aca="true" t="shared" si="0" ref="F4:F31">+E4*100/D4</f>
        <v>#DIV/0!</v>
      </c>
    </row>
    <row r="5" spans="1:6" ht="26.25" customHeight="1">
      <c r="A5" s="77">
        <v>1800010</v>
      </c>
      <c r="B5" s="137" t="s">
        <v>831</v>
      </c>
      <c r="C5" s="134" t="s">
        <v>852</v>
      </c>
      <c r="D5" s="355"/>
      <c r="E5" s="355"/>
      <c r="F5" s="76" t="e">
        <f t="shared" si="0"/>
        <v>#DIV/0!</v>
      </c>
    </row>
    <row r="6" spans="1:6" ht="25.5" customHeight="1">
      <c r="A6" s="77">
        <v>1800010</v>
      </c>
      <c r="B6" s="137" t="s">
        <v>831</v>
      </c>
      <c r="C6" s="134" t="s">
        <v>853</v>
      </c>
      <c r="D6" s="355"/>
      <c r="E6" s="355"/>
      <c r="F6" s="76" t="e">
        <f t="shared" si="0"/>
        <v>#DIV/0!</v>
      </c>
    </row>
    <row r="7" spans="1:6" ht="25.5" customHeight="1">
      <c r="A7" s="77">
        <v>1800010</v>
      </c>
      <c r="B7" s="137" t="s">
        <v>831</v>
      </c>
      <c r="C7" s="134" t="s">
        <v>854</v>
      </c>
      <c r="D7" s="356"/>
      <c r="E7" s="356"/>
      <c r="F7" s="76" t="e">
        <f t="shared" si="0"/>
        <v>#DIV/0!</v>
      </c>
    </row>
    <row r="8" spans="1:6" ht="12.75" customHeight="1">
      <c r="A8" s="77">
        <v>1800010</v>
      </c>
      <c r="B8" s="137" t="s">
        <v>206</v>
      </c>
      <c r="C8" s="134" t="s">
        <v>855</v>
      </c>
      <c r="D8" s="87"/>
      <c r="E8" s="87"/>
      <c r="F8" s="76" t="e">
        <f t="shared" si="0"/>
        <v>#DIV/0!</v>
      </c>
    </row>
    <row r="9" spans="1:6" ht="12.75" customHeight="1">
      <c r="A9" s="265">
        <v>1800010</v>
      </c>
      <c r="B9" s="137" t="s">
        <v>810</v>
      </c>
      <c r="C9" s="134" t="s">
        <v>811</v>
      </c>
      <c r="D9" s="87"/>
      <c r="E9" s="87"/>
      <c r="F9" s="76" t="e">
        <f t="shared" si="0"/>
        <v>#DIV/0!</v>
      </c>
    </row>
    <row r="10" spans="1:6" ht="12.75" customHeight="1">
      <c r="A10" s="346"/>
      <c r="B10" s="347"/>
      <c r="C10" s="132" t="s">
        <v>856</v>
      </c>
      <c r="D10" s="184"/>
      <c r="E10" s="184"/>
      <c r="F10" s="76" t="e">
        <f t="shared" si="0"/>
        <v>#DIV/0!</v>
      </c>
    </row>
    <row r="11" spans="1:6" ht="12.75" customHeight="1">
      <c r="A11" s="263">
        <v>1800101</v>
      </c>
      <c r="B11" s="137"/>
      <c r="C11" s="134" t="s">
        <v>857</v>
      </c>
      <c r="D11" s="87"/>
      <c r="E11" s="87"/>
      <c r="F11" s="76" t="e">
        <f t="shared" si="0"/>
        <v>#DIV/0!</v>
      </c>
    </row>
    <row r="12" spans="1:6" ht="12.75" customHeight="1">
      <c r="A12" s="263">
        <v>1800119</v>
      </c>
      <c r="B12" s="137"/>
      <c r="C12" s="134" t="s">
        <v>858</v>
      </c>
      <c r="D12" s="87"/>
      <c r="E12" s="87"/>
      <c r="F12" s="76" t="e">
        <f t="shared" si="0"/>
        <v>#DIV/0!</v>
      </c>
    </row>
    <row r="13" spans="1:6" ht="12.75" customHeight="1">
      <c r="A13" s="263">
        <v>1800127</v>
      </c>
      <c r="B13" s="137"/>
      <c r="C13" s="134" t="s">
        <v>859</v>
      </c>
      <c r="D13" s="87"/>
      <c r="E13" s="87"/>
      <c r="F13" s="76" t="e">
        <f t="shared" si="0"/>
        <v>#DIV/0!</v>
      </c>
    </row>
    <row r="14" spans="1:6" ht="12.75" customHeight="1">
      <c r="A14" s="263">
        <v>1800135</v>
      </c>
      <c r="B14" s="137"/>
      <c r="C14" s="134" t="s">
        <v>860</v>
      </c>
      <c r="D14" s="87"/>
      <c r="E14" s="87"/>
      <c r="F14" s="76" t="e">
        <f t="shared" si="0"/>
        <v>#DIV/0!</v>
      </c>
    </row>
    <row r="15" spans="1:6" ht="12.75" customHeight="1">
      <c r="A15" s="263">
        <v>1800143</v>
      </c>
      <c r="B15" s="137"/>
      <c r="C15" s="134" t="s">
        <v>861</v>
      </c>
      <c r="D15" s="87"/>
      <c r="E15" s="87"/>
      <c r="F15" s="76" t="e">
        <f t="shared" si="0"/>
        <v>#DIV/0!</v>
      </c>
    </row>
    <row r="16" spans="1:6" ht="15" customHeight="1">
      <c r="A16" s="263">
        <v>1800150</v>
      </c>
      <c r="B16" s="137"/>
      <c r="C16" s="134" t="s">
        <v>862</v>
      </c>
      <c r="D16" s="87"/>
      <c r="E16" s="87"/>
      <c r="F16" s="76" t="e">
        <f t="shared" si="0"/>
        <v>#DIV/0!</v>
      </c>
    </row>
    <row r="17" spans="1:6" ht="12.75" customHeight="1">
      <c r="A17" s="263">
        <v>1800168</v>
      </c>
      <c r="B17" s="137"/>
      <c r="C17" s="134" t="s">
        <v>863</v>
      </c>
      <c r="D17" s="87"/>
      <c r="E17" s="87"/>
      <c r="F17" s="76" t="e">
        <f t="shared" si="0"/>
        <v>#DIV/0!</v>
      </c>
    </row>
    <row r="18" spans="1:6" ht="12.75" customHeight="1">
      <c r="A18" s="263" t="s">
        <v>864</v>
      </c>
      <c r="B18" s="137"/>
      <c r="C18" s="134" t="s">
        <v>865</v>
      </c>
      <c r="D18" s="87"/>
      <c r="E18" s="87"/>
      <c r="F18" s="76" t="e">
        <f t="shared" si="0"/>
        <v>#DIV/0!</v>
      </c>
    </row>
    <row r="19" spans="1:6" ht="12.75" customHeight="1">
      <c r="A19" s="263" t="s">
        <v>866</v>
      </c>
      <c r="B19" s="137"/>
      <c r="C19" s="134" t="s">
        <v>867</v>
      </c>
      <c r="D19" s="87"/>
      <c r="E19" s="87"/>
      <c r="F19" s="76" t="e">
        <f t="shared" si="0"/>
        <v>#DIV/0!</v>
      </c>
    </row>
    <row r="20" spans="1:6" ht="12.75" customHeight="1">
      <c r="A20" s="263">
        <v>1800176</v>
      </c>
      <c r="B20" s="137"/>
      <c r="C20" s="134" t="s">
        <v>868</v>
      </c>
      <c r="D20" s="87"/>
      <c r="E20" s="87"/>
      <c r="F20" s="76" t="e">
        <f t="shared" si="0"/>
        <v>#DIV/0!</v>
      </c>
    </row>
    <row r="21" spans="1:6" ht="12.75" customHeight="1">
      <c r="A21" s="263" t="s">
        <v>869</v>
      </c>
      <c r="B21" s="137"/>
      <c r="C21" s="134" t="s">
        <v>419</v>
      </c>
      <c r="D21" s="87"/>
      <c r="E21" s="87"/>
      <c r="F21" s="76" t="e">
        <f t="shared" si="0"/>
        <v>#DIV/0!</v>
      </c>
    </row>
    <row r="22" spans="1:6" ht="25.5" customHeight="1">
      <c r="A22" s="263" t="s">
        <v>870</v>
      </c>
      <c r="B22" s="137"/>
      <c r="C22" s="134" t="s">
        <v>871</v>
      </c>
      <c r="D22" s="87"/>
      <c r="E22" s="87"/>
      <c r="F22" s="76" t="e">
        <f t="shared" si="0"/>
        <v>#DIV/0!</v>
      </c>
    </row>
    <row r="23" spans="1:6" ht="12.75" customHeight="1">
      <c r="A23" s="263">
        <v>1800184</v>
      </c>
      <c r="B23" s="137"/>
      <c r="C23" s="134" t="s">
        <v>872</v>
      </c>
      <c r="D23" s="87"/>
      <c r="E23" s="87"/>
      <c r="F23" s="76" t="e">
        <f t="shared" si="0"/>
        <v>#DIV/0!</v>
      </c>
    </row>
    <row r="24" spans="1:6" ht="12.75" customHeight="1">
      <c r="A24" s="263">
        <v>1800192</v>
      </c>
      <c r="B24" s="137"/>
      <c r="C24" s="134" t="s">
        <v>873</v>
      </c>
      <c r="D24" s="87"/>
      <c r="E24" s="87"/>
      <c r="F24" s="76" t="e">
        <f t="shared" si="0"/>
        <v>#DIV/0!</v>
      </c>
    </row>
    <row r="25" spans="1:6" ht="12.75" customHeight="1">
      <c r="A25" s="263">
        <v>1800200</v>
      </c>
      <c r="B25" s="137"/>
      <c r="C25" s="134" t="s">
        <v>874</v>
      </c>
      <c r="D25" s="87"/>
      <c r="E25" s="87"/>
      <c r="F25" s="76" t="e">
        <f t="shared" si="0"/>
        <v>#DIV/0!</v>
      </c>
    </row>
    <row r="26" spans="1:6" ht="12.75" customHeight="1">
      <c r="A26" s="263">
        <v>1800218</v>
      </c>
      <c r="B26" s="137"/>
      <c r="C26" s="134" t="s">
        <v>875</v>
      </c>
      <c r="D26" s="87"/>
      <c r="E26" s="87"/>
      <c r="F26" s="76" t="e">
        <f t="shared" si="0"/>
        <v>#DIV/0!</v>
      </c>
    </row>
    <row r="27" spans="1:6" ht="12.75" customHeight="1">
      <c r="A27" s="263">
        <v>1800226</v>
      </c>
      <c r="B27" s="137"/>
      <c r="C27" s="134" t="s">
        <v>876</v>
      </c>
      <c r="D27" s="87"/>
      <c r="E27" s="87"/>
      <c r="F27" s="76" t="e">
        <f t="shared" si="0"/>
        <v>#DIV/0!</v>
      </c>
    </row>
    <row r="28" spans="1:6" ht="12.75" customHeight="1">
      <c r="A28" s="263" t="s">
        <v>877</v>
      </c>
      <c r="B28" s="137"/>
      <c r="C28" s="134" t="s">
        <v>878</v>
      </c>
      <c r="D28" s="87"/>
      <c r="E28" s="87"/>
      <c r="F28" s="76" t="e">
        <f t="shared" si="0"/>
        <v>#DIV/0!</v>
      </c>
    </row>
    <row r="29" spans="1:6" ht="12.75" customHeight="1">
      <c r="A29" s="263">
        <v>1800093</v>
      </c>
      <c r="B29" s="137"/>
      <c r="C29" s="134" t="s">
        <v>879</v>
      </c>
      <c r="D29" s="87"/>
      <c r="E29" s="87"/>
      <c r="F29" s="76" t="e">
        <f t="shared" si="0"/>
        <v>#DIV/0!</v>
      </c>
    </row>
    <row r="30" spans="1:6" ht="12.75" customHeight="1">
      <c r="A30" s="265">
        <v>1000165</v>
      </c>
      <c r="B30" s="137"/>
      <c r="C30" s="134" t="s">
        <v>193</v>
      </c>
      <c r="D30" s="87"/>
      <c r="E30" s="87"/>
      <c r="F30" s="76" t="e">
        <f t="shared" si="0"/>
        <v>#DIV/0!</v>
      </c>
    </row>
    <row r="31" spans="1:6" ht="12.75" customHeight="1">
      <c r="A31" s="294"/>
      <c r="B31" s="357"/>
      <c r="C31" s="175" t="s">
        <v>880</v>
      </c>
      <c r="D31" s="176"/>
      <c r="E31" s="176"/>
      <c r="F31" s="76" t="e">
        <f t="shared" si="0"/>
        <v>#DIV/0!</v>
      </c>
    </row>
    <row r="33" spans="1:5" ht="40.5" customHeight="1">
      <c r="A33" s="842" t="s">
        <v>881</v>
      </c>
      <c r="B33" s="842"/>
      <c r="C33" s="842"/>
      <c r="D33" s="842"/>
      <c r="E33" s="842"/>
    </row>
  </sheetData>
  <sheetProtection selectLockedCells="1" selectUnlockedCells="1"/>
  <mergeCells count="1">
    <mergeCell ref="A33:E33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3" sqref="D3"/>
    </sheetView>
  </sheetViews>
  <sheetFormatPr defaultColWidth="9.140625" defaultRowHeight="12.75" customHeight="1"/>
  <cols>
    <col min="1" max="1" width="9.140625" style="61" customWidth="1"/>
    <col min="2" max="2" width="9.140625" style="112" customWidth="1"/>
    <col min="3" max="3" width="49.140625" style="61" customWidth="1"/>
    <col min="4" max="16384" width="9.140625" style="61" customWidth="1"/>
  </cols>
  <sheetData>
    <row r="1" spans="1:3" ht="12.75" customHeight="1">
      <c r="A1" s="163" t="s">
        <v>69</v>
      </c>
      <c r="B1" s="164"/>
      <c r="C1" s="64"/>
    </row>
    <row r="2" spans="1:5" ht="12.75" customHeight="1">
      <c r="A2" s="110"/>
      <c r="B2" s="166"/>
      <c r="C2" s="64"/>
      <c r="E2" s="67" t="s">
        <v>882</v>
      </c>
    </row>
    <row r="3" spans="1:6" ht="27.7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150</v>
      </c>
      <c r="F3" s="68" t="s">
        <v>151</v>
      </c>
    </row>
    <row r="4" spans="1:6" ht="12.75" customHeight="1">
      <c r="A4" s="342"/>
      <c r="B4" s="343"/>
      <c r="C4" s="132" t="s">
        <v>807</v>
      </c>
      <c r="D4" s="184"/>
      <c r="E4" s="184"/>
      <c r="F4" s="76" t="e">
        <f aca="true" t="shared" si="0" ref="F4:F18">+E4*100/D4</f>
        <v>#DIV/0!</v>
      </c>
    </row>
    <row r="5" spans="1:6" ht="24.75" customHeight="1">
      <c r="A5" s="265">
        <v>1700012</v>
      </c>
      <c r="B5" s="137" t="s">
        <v>831</v>
      </c>
      <c r="C5" s="134" t="s">
        <v>883</v>
      </c>
      <c r="D5" s="355"/>
      <c r="E5" s="355"/>
      <c r="F5" s="76" t="e">
        <f t="shared" si="0"/>
        <v>#DIV/0!</v>
      </c>
    </row>
    <row r="6" spans="1:6" ht="24.75" customHeight="1">
      <c r="A6" s="265">
        <v>1700012</v>
      </c>
      <c r="B6" s="137" t="s">
        <v>831</v>
      </c>
      <c r="C6" s="134" t="s">
        <v>884</v>
      </c>
      <c r="D6" s="355"/>
      <c r="E6" s="355"/>
      <c r="F6" s="76" t="e">
        <f t="shared" si="0"/>
        <v>#DIV/0!</v>
      </c>
    </row>
    <row r="7" spans="1:6" ht="12.75" customHeight="1">
      <c r="A7" s="265">
        <v>1700012</v>
      </c>
      <c r="B7" s="137" t="s">
        <v>206</v>
      </c>
      <c r="C7" s="134" t="s">
        <v>885</v>
      </c>
      <c r="D7" s="87"/>
      <c r="E7" s="87"/>
      <c r="F7" s="76" t="e">
        <f t="shared" si="0"/>
        <v>#DIV/0!</v>
      </c>
    </row>
    <row r="8" spans="1:6" ht="12.75" customHeight="1">
      <c r="A8" s="265">
        <v>1700012</v>
      </c>
      <c r="B8" s="137" t="s">
        <v>810</v>
      </c>
      <c r="C8" s="134" t="s">
        <v>811</v>
      </c>
      <c r="D8" s="87"/>
      <c r="E8" s="87"/>
      <c r="F8" s="76" t="e">
        <f t="shared" si="0"/>
        <v>#DIV/0!</v>
      </c>
    </row>
    <row r="9" spans="1:6" ht="12.75" customHeight="1">
      <c r="A9" s="346"/>
      <c r="B9" s="347"/>
      <c r="C9" s="132" t="s">
        <v>182</v>
      </c>
      <c r="D9" s="184"/>
      <c r="E9" s="184"/>
      <c r="F9" s="76" t="e">
        <f t="shared" si="0"/>
        <v>#DIV/0!</v>
      </c>
    </row>
    <row r="10" spans="1:6" ht="12.75" customHeight="1">
      <c r="A10" s="265" t="s">
        <v>886</v>
      </c>
      <c r="B10" s="137"/>
      <c r="C10" s="134" t="s">
        <v>887</v>
      </c>
      <c r="D10" s="87"/>
      <c r="E10" s="87"/>
      <c r="F10" s="76" t="e">
        <f t="shared" si="0"/>
        <v>#DIV/0!</v>
      </c>
    </row>
    <row r="11" spans="1:6" ht="12.75" customHeight="1">
      <c r="A11" s="265" t="s">
        <v>888</v>
      </c>
      <c r="B11" s="137"/>
      <c r="C11" s="134" t="s">
        <v>889</v>
      </c>
      <c r="D11" s="87"/>
      <c r="E11" s="87"/>
      <c r="F11" s="76" t="e">
        <f t="shared" si="0"/>
        <v>#DIV/0!</v>
      </c>
    </row>
    <row r="12" spans="1:6" ht="12.75" customHeight="1">
      <c r="A12" s="265" t="s">
        <v>890</v>
      </c>
      <c r="B12" s="137"/>
      <c r="C12" s="134" t="s">
        <v>891</v>
      </c>
      <c r="D12" s="87"/>
      <c r="E12" s="87"/>
      <c r="F12" s="76" t="e">
        <f t="shared" si="0"/>
        <v>#DIV/0!</v>
      </c>
    </row>
    <row r="13" spans="1:6" ht="12.75" customHeight="1">
      <c r="A13" s="77" t="s">
        <v>892</v>
      </c>
      <c r="B13" s="69"/>
      <c r="C13" s="134" t="s">
        <v>230</v>
      </c>
      <c r="D13" s="87"/>
      <c r="E13" s="87"/>
      <c r="F13" s="76" t="e">
        <f t="shared" si="0"/>
        <v>#DIV/0!</v>
      </c>
    </row>
    <row r="14" spans="1:6" ht="12.75" customHeight="1">
      <c r="A14" s="77" t="s">
        <v>893</v>
      </c>
      <c r="B14" s="69"/>
      <c r="C14" s="134" t="s">
        <v>894</v>
      </c>
      <c r="D14" s="87"/>
      <c r="E14" s="87"/>
      <c r="F14" s="76" t="e">
        <f t="shared" si="0"/>
        <v>#DIV/0!</v>
      </c>
    </row>
    <row r="15" spans="1:6" ht="12.75" customHeight="1">
      <c r="A15" s="77" t="s">
        <v>895</v>
      </c>
      <c r="B15" s="69"/>
      <c r="C15" s="134" t="s">
        <v>896</v>
      </c>
      <c r="D15" s="87"/>
      <c r="E15" s="87"/>
      <c r="F15" s="76" t="e">
        <f t="shared" si="0"/>
        <v>#DIV/0!</v>
      </c>
    </row>
    <row r="16" spans="1:6" ht="12.75" customHeight="1">
      <c r="A16" s="77" t="s">
        <v>897</v>
      </c>
      <c r="B16" s="69"/>
      <c r="C16" s="134" t="s">
        <v>439</v>
      </c>
      <c r="D16" s="87"/>
      <c r="E16" s="87"/>
      <c r="F16" s="76" t="e">
        <f t="shared" si="0"/>
        <v>#DIV/0!</v>
      </c>
    </row>
    <row r="17" spans="1:6" ht="12.75" customHeight="1">
      <c r="A17" s="77" t="s">
        <v>898</v>
      </c>
      <c r="B17" s="69"/>
      <c r="C17" s="134" t="s">
        <v>899</v>
      </c>
      <c r="D17" s="87"/>
      <c r="E17" s="87"/>
      <c r="F17" s="76" t="e">
        <f t="shared" si="0"/>
        <v>#DIV/0!</v>
      </c>
    </row>
    <row r="18" spans="1:6" ht="12.75" customHeight="1">
      <c r="A18" s="77" t="s">
        <v>900</v>
      </c>
      <c r="B18" s="69"/>
      <c r="C18" s="134" t="s">
        <v>901</v>
      </c>
      <c r="D18" s="87"/>
      <c r="E18" s="87"/>
      <c r="F18" s="76" t="e">
        <f t="shared" si="0"/>
        <v>#DIV/0!</v>
      </c>
    </row>
    <row r="20" spans="1:5" ht="28.5" customHeight="1">
      <c r="A20" s="833" t="s">
        <v>902</v>
      </c>
      <c r="B20" s="833"/>
      <c r="C20" s="833"/>
      <c r="D20" s="833"/>
      <c r="E20" s="833"/>
    </row>
  </sheetData>
  <sheetProtection selectLockedCells="1" selectUnlockedCells="1"/>
  <mergeCells count="1">
    <mergeCell ref="A20:E20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3" sqref="D3"/>
    </sheetView>
  </sheetViews>
  <sheetFormatPr defaultColWidth="9.140625" defaultRowHeight="12.75" customHeight="1"/>
  <cols>
    <col min="1" max="1" width="8.00390625" style="61" customWidth="1"/>
    <col min="2" max="2" width="9.140625" style="112" customWidth="1"/>
    <col min="3" max="3" width="50.57421875" style="61" customWidth="1"/>
    <col min="4" max="16384" width="9.140625" style="61" customWidth="1"/>
  </cols>
  <sheetData>
    <row r="1" spans="1:3" ht="15.75" customHeight="1">
      <c r="A1" s="163" t="s">
        <v>70</v>
      </c>
      <c r="B1" s="164"/>
      <c r="C1" s="64"/>
    </row>
    <row r="2" spans="1:5" ht="15.75" customHeight="1">
      <c r="A2" s="110"/>
      <c r="B2" s="166"/>
      <c r="C2" s="64"/>
      <c r="E2" s="67" t="s">
        <v>903</v>
      </c>
    </row>
    <row r="3" spans="1:6" ht="32.2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150</v>
      </c>
      <c r="F3" s="68" t="s">
        <v>151</v>
      </c>
    </row>
    <row r="4" spans="1:6" ht="12.75" customHeight="1">
      <c r="A4" s="167"/>
      <c r="B4" s="168"/>
      <c r="C4" s="358" t="s">
        <v>399</v>
      </c>
      <c r="D4" s="359"/>
      <c r="E4" s="360"/>
      <c r="F4" s="76" t="e">
        <f aca="true" t="shared" si="0" ref="F4:F15">+E4*100/D4</f>
        <v>#DIV/0!</v>
      </c>
    </row>
    <row r="5" spans="1:6" ht="12.75" customHeight="1">
      <c r="A5" s="265">
        <v>1900018</v>
      </c>
      <c r="B5" s="137"/>
      <c r="C5" s="361" t="s">
        <v>904</v>
      </c>
      <c r="D5" s="87"/>
      <c r="E5" s="87"/>
      <c r="F5" s="76" t="e">
        <f t="shared" si="0"/>
        <v>#DIV/0!</v>
      </c>
    </row>
    <row r="6" spans="1:6" ht="12.75" customHeight="1">
      <c r="A6" s="265">
        <v>1900018</v>
      </c>
      <c r="B6" s="137" t="s">
        <v>810</v>
      </c>
      <c r="C6" s="361" t="s">
        <v>905</v>
      </c>
      <c r="D6" s="87"/>
      <c r="E6" s="87"/>
      <c r="F6" s="76" t="e">
        <f t="shared" si="0"/>
        <v>#DIV/0!</v>
      </c>
    </row>
    <row r="7" spans="1:6" ht="12.75" customHeight="1">
      <c r="A7" s="265" t="s">
        <v>906</v>
      </c>
      <c r="B7" s="137"/>
      <c r="C7" s="361" t="s">
        <v>907</v>
      </c>
      <c r="D7" s="87"/>
      <c r="E7" s="87"/>
      <c r="F7" s="76" t="e">
        <f t="shared" si="0"/>
        <v>#DIV/0!</v>
      </c>
    </row>
    <row r="8" spans="1:6" ht="12.75" customHeight="1">
      <c r="A8" s="346"/>
      <c r="B8" s="347"/>
      <c r="C8" s="132" t="s">
        <v>182</v>
      </c>
      <c r="D8" s="184"/>
      <c r="E8" s="184"/>
      <c r="F8" s="76" t="e">
        <f t="shared" si="0"/>
        <v>#DIV/0!</v>
      </c>
    </row>
    <row r="9" spans="1:6" ht="12.75" customHeight="1">
      <c r="A9" s="265" t="s">
        <v>908</v>
      </c>
      <c r="B9" s="137"/>
      <c r="C9" s="361" t="s">
        <v>222</v>
      </c>
      <c r="D9" s="87"/>
      <c r="E9" s="87"/>
      <c r="F9" s="76" t="e">
        <f t="shared" si="0"/>
        <v>#DIV/0!</v>
      </c>
    </row>
    <row r="10" spans="1:6" ht="12.75" customHeight="1">
      <c r="A10" s="265" t="s">
        <v>909</v>
      </c>
      <c r="B10" s="137"/>
      <c r="C10" s="361" t="s">
        <v>910</v>
      </c>
      <c r="D10" s="87"/>
      <c r="E10" s="87"/>
      <c r="F10" s="76" t="e">
        <f t="shared" si="0"/>
        <v>#DIV/0!</v>
      </c>
    </row>
    <row r="11" spans="1:6" ht="12.75" customHeight="1">
      <c r="A11" s="265" t="s">
        <v>911</v>
      </c>
      <c r="B11" s="137"/>
      <c r="C11" s="361" t="s">
        <v>912</v>
      </c>
      <c r="D11" s="87"/>
      <c r="E11" s="87"/>
      <c r="F11" s="76" t="e">
        <f t="shared" si="0"/>
        <v>#DIV/0!</v>
      </c>
    </row>
    <row r="12" spans="1:6" ht="12.75" customHeight="1">
      <c r="A12" s="265">
        <v>1000165</v>
      </c>
      <c r="B12" s="137"/>
      <c r="C12" s="134" t="s">
        <v>193</v>
      </c>
      <c r="D12" s="87"/>
      <c r="E12" s="87"/>
      <c r="F12" s="76" t="e">
        <f t="shared" si="0"/>
        <v>#DIV/0!</v>
      </c>
    </row>
    <row r="13" spans="1:6" ht="12.75" customHeight="1">
      <c r="A13" s="90"/>
      <c r="B13" s="91"/>
      <c r="C13" s="132" t="s">
        <v>231</v>
      </c>
      <c r="D13" s="184"/>
      <c r="E13" s="184"/>
      <c r="F13" s="76" t="e">
        <f t="shared" si="0"/>
        <v>#DIV/0!</v>
      </c>
    </row>
    <row r="14" spans="1:6" ht="12.75" customHeight="1">
      <c r="A14" s="143">
        <v>1000215</v>
      </c>
      <c r="B14" s="144"/>
      <c r="C14" s="79" t="s">
        <v>199</v>
      </c>
      <c r="D14" s="87"/>
      <c r="E14" s="87"/>
      <c r="F14" s="76" t="e">
        <f t="shared" si="0"/>
        <v>#DIV/0!</v>
      </c>
    </row>
    <row r="15" spans="1:6" ht="12.75" customHeight="1">
      <c r="A15" s="143">
        <v>1000207</v>
      </c>
      <c r="B15" s="144"/>
      <c r="C15" s="79" t="s">
        <v>200</v>
      </c>
      <c r="D15" s="87"/>
      <c r="E15" s="87"/>
      <c r="F15" s="76" t="e">
        <f t="shared" si="0"/>
        <v>#DIV/0!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3" sqref="D3"/>
    </sheetView>
  </sheetViews>
  <sheetFormatPr defaultColWidth="9.140625" defaultRowHeight="12.75" customHeight="1"/>
  <cols>
    <col min="1" max="2" width="9.140625" style="61" customWidth="1"/>
    <col min="3" max="3" width="50.57421875" style="61" customWidth="1"/>
    <col min="4" max="16384" width="9.140625" style="61" customWidth="1"/>
  </cols>
  <sheetData>
    <row r="1" spans="1:3" ht="12.75" customHeight="1">
      <c r="A1" s="163" t="s">
        <v>71</v>
      </c>
      <c r="B1" s="164"/>
      <c r="C1" s="64"/>
    </row>
    <row r="2" spans="1:5" ht="12.75" customHeight="1">
      <c r="A2" s="110"/>
      <c r="B2" s="166"/>
      <c r="C2" s="64"/>
      <c r="E2" s="67" t="s">
        <v>913</v>
      </c>
    </row>
    <row r="3" spans="1:6" ht="38.2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150</v>
      </c>
      <c r="F3" s="68" t="s">
        <v>151</v>
      </c>
    </row>
    <row r="4" spans="1:6" ht="12.75" customHeight="1">
      <c r="A4" s="167"/>
      <c r="B4" s="168"/>
      <c r="C4" s="213" t="s">
        <v>399</v>
      </c>
      <c r="D4" s="359"/>
      <c r="E4" s="360"/>
      <c r="F4" s="76" t="e">
        <f aca="true" t="shared" si="0" ref="F4:F12">+E4*100/D4</f>
        <v>#DIV/0!</v>
      </c>
    </row>
    <row r="5" spans="1:6" ht="12.75" customHeight="1">
      <c r="A5" s="265">
        <v>2000016</v>
      </c>
      <c r="B5" s="137"/>
      <c r="C5" s="134" t="s">
        <v>914</v>
      </c>
      <c r="D5" s="87"/>
      <c r="E5" s="87"/>
      <c r="F5" s="76" t="e">
        <f t="shared" si="0"/>
        <v>#DIV/0!</v>
      </c>
    </row>
    <row r="6" spans="1:6" ht="12.75" customHeight="1">
      <c r="A6" s="265">
        <v>2000016</v>
      </c>
      <c r="B6" s="137" t="s">
        <v>810</v>
      </c>
      <c r="C6" s="134" t="s">
        <v>811</v>
      </c>
      <c r="D6" s="87"/>
      <c r="E6" s="87"/>
      <c r="F6" s="76" t="e">
        <f t="shared" si="0"/>
        <v>#DIV/0!</v>
      </c>
    </row>
    <row r="7" spans="1:6" ht="12.75" customHeight="1">
      <c r="A7" s="346"/>
      <c r="B7" s="347"/>
      <c r="C7" s="132" t="s">
        <v>182</v>
      </c>
      <c r="D7" s="184"/>
      <c r="E7" s="184"/>
      <c r="F7" s="76" t="e">
        <f t="shared" si="0"/>
        <v>#DIV/0!</v>
      </c>
    </row>
    <row r="8" spans="1:6" ht="12.75" customHeight="1">
      <c r="A8" s="77">
        <v>1000124</v>
      </c>
      <c r="B8" s="69"/>
      <c r="C8" s="141" t="s">
        <v>915</v>
      </c>
      <c r="D8" s="87"/>
      <c r="E8" s="87"/>
      <c r="F8" s="76" t="e">
        <f t="shared" si="0"/>
        <v>#DIV/0!</v>
      </c>
    </row>
    <row r="9" spans="1:6" ht="12.75" customHeight="1">
      <c r="A9" s="77" t="s">
        <v>186</v>
      </c>
      <c r="B9" s="69"/>
      <c r="C9" s="134" t="s">
        <v>375</v>
      </c>
      <c r="D9" s="87"/>
      <c r="E9" s="87"/>
      <c r="F9" s="76" t="e">
        <f t="shared" si="0"/>
        <v>#DIV/0!</v>
      </c>
    </row>
    <row r="10" spans="1:6" ht="12.75" customHeight="1">
      <c r="A10" s="77" t="s">
        <v>192</v>
      </c>
      <c r="B10" s="69"/>
      <c r="C10" s="134" t="s">
        <v>376</v>
      </c>
      <c r="D10" s="87"/>
      <c r="E10" s="87"/>
      <c r="F10" s="76" t="e">
        <f t="shared" si="0"/>
        <v>#DIV/0!</v>
      </c>
    </row>
    <row r="11" spans="1:6" ht="12.75" customHeight="1">
      <c r="A11" s="77" t="s">
        <v>194</v>
      </c>
      <c r="B11" s="69"/>
      <c r="C11" s="134" t="s">
        <v>195</v>
      </c>
      <c r="D11" s="87"/>
      <c r="E11" s="87"/>
      <c r="F11" s="76" t="e">
        <f t="shared" si="0"/>
        <v>#DIV/0!</v>
      </c>
    </row>
    <row r="12" spans="1:6" ht="12.75" customHeight="1">
      <c r="A12" s="139" t="s">
        <v>183</v>
      </c>
      <c r="B12" s="69"/>
      <c r="C12" s="140" t="s">
        <v>184</v>
      </c>
      <c r="D12" s="87"/>
      <c r="E12" s="87"/>
      <c r="F12" s="76" t="e">
        <f t="shared" si="0"/>
        <v>#DIV/0!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7"/>
  <sheetViews>
    <sheetView zoomScalePageLayoutView="0" workbookViewId="0" topLeftCell="A1">
      <selection activeCell="L10" sqref="L10"/>
    </sheetView>
  </sheetViews>
  <sheetFormatPr defaultColWidth="9.140625" defaultRowHeight="11.25" customHeight="1"/>
  <cols>
    <col min="1" max="1" width="9.57421875" style="26" customWidth="1"/>
    <col min="2" max="2" width="4.57421875" style="27" customWidth="1"/>
    <col min="3" max="3" width="9.140625" style="26" customWidth="1"/>
    <col min="4" max="8" width="9.140625" style="28" customWidth="1"/>
    <col min="9" max="9" width="18.421875" style="28" customWidth="1"/>
    <col min="10" max="16384" width="9.140625" style="28" customWidth="1"/>
  </cols>
  <sheetData>
    <row r="2" spans="1:9" ht="11.25" customHeight="1">
      <c r="A2" s="29"/>
      <c r="B2" s="30"/>
      <c r="C2" s="29"/>
      <c r="D2" s="31"/>
      <c r="E2" s="31"/>
      <c r="F2" s="31"/>
      <c r="G2" s="31"/>
      <c r="H2" s="31"/>
      <c r="I2" s="31"/>
    </row>
    <row r="3" spans="1:9" ht="11.25" customHeight="1">
      <c r="A3" s="32" t="s">
        <v>48</v>
      </c>
      <c r="B3" s="33">
        <v>1</v>
      </c>
      <c r="C3" s="34" t="s">
        <v>2</v>
      </c>
      <c r="D3" s="35"/>
      <c r="E3" s="35"/>
      <c r="F3" s="35"/>
      <c r="G3" s="35"/>
      <c r="H3" s="35"/>
      <c r="I3" s="35"/>
    </row>
    <row r="4" spans="1:28" ht="15" customHeight="1">
      <c r="A4" s="36" t="s">
        <v>48</v>
      </c>
      <c r="B4" s="37">
        <v>2</v>
      </c>
      <c r="C4" s="738" t="s">
        <v>1037</v>
      </c>
      <c r="D4" s="738"/>
      <c r="E4" s="738"/>
      <c r="F4" s="738"/>
      <c r="G4" s="738"/>
      <c r="H4" s="738"/>
      <c r="I4" s="7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ht="15" customHeight="1">
      <c r="A5" s="36"/>
      <c r="B5" s="37"/>
      <c r="C5" s="738"/>
      <c r="D5" s="738"/>
      <c r="E5" s="738"/>
      <c r="F5" s="738"/>
      <c r="G5" s="738"/>
      <c r="H5" s="738"/>
      <c r="I5" s="73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9" ht="11.25" customHeight="1">
      <c r="A6" s="36" t="s">
        <v>48</v>
      </c>
      <c r="B6" s="37">
        <v>3</v>
      </c>
      <c r="C6" s="739" t="s">
        <v>1036</v>
      </c>
      <c r="D6" s="739"/>
      <c r="E6" s="739"/>
      <c r="F6" s="739"/>
      <c r="G6" s="739"/>
      <c r="H6" s="739"/>
      <c r="I6" s="739"/>
    </row>
    <row r="7" spans="1:9" ht="11.25" customHeight="1">
      <c r="A7" s="36"/>
      <c r="B7" s="37"/>
      <c r="C7" s="739"/>
      <c r="D7" s="739"/>
      <c r="E7" s="739"/>
      <c r="F7" s="739"/>
      <c r="G7" s="739"/>
      <c r="H7" s="739"/>
      <c r="I7" s="739"/>
    </row>
    <row r="8" spans="1:15" ht="11.25" customHeight="1">
      <c r="A8" s="36" t="s">
        <v>48</v>
      </c>
      <c r="B8" s="37">
        <v>4</v>
      </c>
      <c r="C8" s="739" t="s">
        <v>1038</v>
      </c>
      <c r="D8" s="739"/>
      <c r="E8" s="739"/>
      <c r="F8" s="739"/>
      <c r="G8" s="739"/>
      <c r="H8" s="739"/>
      <c r="I8" s="739"/>
      <c r="J8" s="40"/>
      <c r="K8" s="40"/>
      <c r="L8" s="40"/>
      <c r="M8" s="40"/>
      <c r="N8" s="40"/>
      <c r="O8" s="40"/>
    </row>
    <row r="9" spans="1:15" ht="11.25" customHeight="1">
      <c r="A9" s="36"/>
      <c r="B9" s="37"/>
      <c r="C9" s="739"/>
      <c r="D9" s="739"/>
      <c r="E9" s="739"/>
      <c r="F9" s="739"/>
      <c r="G9" s="739"/>
      <c r="H9" s="739"/>
      <c r="I9" s="739"/>
      <c r="J9" s="40"/>
      <c r="K9" s="40"/>
      <c r="L9" s="40"/>
      <c r="M9" s="40"/>
      <c r="N9" s="40"/>
      <c r="O9" s="40"/>
    </row>
    <row r="10" spans="1:9" ht="16.5" customHeight="1">
      <c r="A10" s="36" t="s">
        <v>48</v>
      </c>
      <c r="B10" s="37">
        <v>5</v>
      </c>
      <c r="C10" s="41" t="s">
        <v>1039</v>
      </c>
      <c r="D10" s="42"/>
      <c r="E10" s="42"/>
      <c r="F10" s="42"/>
      <c r="G10" s="42"/>
      <c r="H10" s="42"/>
      <c r="I10" s="42"/>
    </row>
    <row r="11" spans="1:9" ht="11.25" customHeight="1">
      <c r="A11" s="36" t="s">
        <v>48</v>
      </c>
      <c r="B11" s="37">
        <v>6</v>
      </c>
      <c r="C11" s="43" t="s">
        <v>1034</v>
      </c>
      <c r="D11" s="41"/>
      <c r="E11" s="41"/>
      <c r="F11" s="41"/>
      <c r="G11" s="41"/>
      <c r="H11" s="44"/>
      <c r="I11" s="44"/>
    </row>
    <row r="12" spans="1:9" ht="11.25" customHeight="1">
      <c r="A12" s="36" t="s">
        <v>48</v>
      </c>
      <c r="B12" s="37">
        <v>7</v>
      </c>
      <c r="C12" s="41" t="s">
        <v>49</v>
      </c>
      <c r="D12" s="44"/>
      <c r="E12" s="44"/>
      <c r="F12" s="44"/>
      <c r="G12" s="44"/>
      <c r="H12" s="44"/>
      <c r="I12" s="44"/>
    </row>
    <row r="13" spans="1:9" ht="11.25" customHeight="1">
      <c r="A13" s="36" t="s">
        <v>48</v>
      </c>
      <c r="B13" s="37">
        <v>8</v>
      </c>
      <c r="C13" s="37" t="s">
        <v>50</v>
      </c>
      <c r="D13" s="44"/>
      <c r="E13" s="44"/>
      <c r="F13" s="44"/>
      <c r="G13" s="44"/>
      <c r="H13" s="44"/>
      <c r="I13" s="44"/>
    </row>
    <row r="14" spans="1:9" ht="11.25" customHeight="1">
      <c r="A14" s="36" t="s">
        <v>48</v>
      </c>
      <c r="B14" s="45">
        <v>9</v>
      </c>
      <c r="C14" s="46" t="s">
        <v>51</v>
      </c>
      <c r="D14" s="47"/>
      <c r="E14" s="47"/>
      <c r="F14" s="47"/>
      <c r="G14" s="47"/>
      <c r="H14" s="47"/>
      <c r="I14" s="47"/>
    </row>
    <row r="15" spans="1:9" ht="11.25" customHeight="1">
      <c r="A15" s="36" t="s">
        <v>48</v>
      </c>
      <c r="B15" s="45">
        <v>10</v>
      </c>
      <c r="C15" s="46" t="s">
        <v>52</v>
      </c>
      <c r="D15" s="47"/>
      <c r="E15" s="47"/>
      <c r="F15" s="47"/>
      <c r="G15" s="47"/>
      <c r="H15" s="47"/>
      <c r="I15" s="47"/>
    </row>
    <row r="16" spans="1:9" ht="11.25" customHeight="1">
      <c r="A16" s="36" t="s">
        <v>48</v>
      </c>
      <c r="B16" s="45">
        <v>11</v>
      </c>
      <c r="C16" s="46" t="s">
        <v>53</v>
      </c>
      <c r="D16" s="47"/>
      <c r="E16" s="47"/>
      <c r="F16" s="47"/>
      <c r="G16" s="47"/>
      <c r="H16" s="47"/>
      <c r="I16" s="47"/>
    </row>
    <row r="17" spans="1:9" ht="11.25" customHeight="1">
      <c r="A17" s="36" t="s">
        <v>48</v>
      </c>
      <c r="B17" s="45">
        <v>13</v>
      </c>
      <c r="C17" s="29" t="s">
        <v>55</v>
      </c>
      <c r="D17" s="47"/>
      <c r="E17" s="47"/>
      <c r="F17" s="47"/>
      <c r="G17" s="47"/>
      <c r="H17" s="47"/>
      <c r="I17" s="47"/>
    </row>
    <row r="18" spans="1:9" ht="11.25" customHeight="1">
      <c r="A18" s="36" t="s">
        <v>48</v>
      </c>
      <c r="B18" s="45">
        <v>14</v>
      </c>
      <c r="C18" s="46" t="s">
        <v>56</v>
      </c>
      <c r="D18" s="47"/>
      <c r="E18" s="47"/>
      <c r="F18" s="47"/>
      <c r="G18" s="47"/>
      <c r="H18" s="47"/>
      <c r="I18" s="47"/>
    </row>
    <row r="19" spans="1:9" ht="11.25" customHeight="1">
      <c r="A19" s="36" t="s">
        <v>48</v>
      </c>
      <c r="B19" s="45" t="s">
        <v>57</v>
      </c>
      <c r="C19" s="740" t="s">
        <v>58</v>
      </c>
      <c r="D19" s="740"/>
      <c r="E19" s="740"/>
      <c r="F19" s="740"/>
      <c r="G19" s="740"/>
      <c r="H19" s="740"/>
      <c r="I19" s="740"/>
    </row>
    <row r="20" spans="1:9" ht="11.25" customHeight="1">
      <c r="A20" s="36"/>
      <c r="B20" s="45"/>
      <c r="C20" s="740"/>
      <c r="D20" s="740"/>
      <c r="E20" s="740"/>
      <c r="F20" s="740"/>
      <c r="G20" s="740"/>
      <c r="H20" s="740"/>
      <c r="I20" s="740"/>
    </row>
    <row r="21" spans="1:9" ht="11.25" customHeight="1">
      <c r="A21" s="36" t="s">
        <v>48</v>
      </c>
      <c r="B21" s="45">
        <v>16</v>
      </c>
      <c r="C21" s="46" t="s">
        <v>60</v>
      </c>
      <c r="D21" s="47"/>
      <c r="E21" s="47"/>
      <c r="F21" s="47"/>
      <c r="G21" s="47"/>
      <c r="H21" s="47"/>
      <c r="I21" s="47"/>
    </row>
    <row r="22" spans="1:9" ht="11.25" customHeight="1">
      <c r="A22" s="36" t="s">
        <v>48</v>
      </c>
      <c r="B22" s="45">
        <v>17</v>
      </c>
      <c r="C22" s="46" t="s">
        <v>61</v>
      </c>
      <c r="D22" s="47"/>
      <c r="E22" s="47"/>
      <c r="F22" s="47"/>
      <c r="G22" s="47"/>
      <c r="H22" s="47"/>
      <c r="I22" s="47"/>
    </row>
    <row r="23" spans="1:9" ht="11.25" customHeight="1">
      <c r="A23" s="36" t="s">
        <v>48</v>
      </c>
      <c r="B23" s="45">
        <v>18</v>
      </c>
      <c r="C23" s="46" t="s">
        <v>62</v>
      </c>
      <c r="D23" s="47"/>
      <c r="E23" s="47"/>
      <c r="F23" s="47"/>
      <c r="G23" s="47"/>
      <c r="H23" s="47"/>
      <c r="I23" s="47"/>
    </row>
    <row r="24" spans="1:9" ht="11.25" customHeight="1">
      <c r="A24" s="36" t="s">
        <v>48</v>
      </c>
      <c r="B24" s="45">
        <v>19</v>
      </c>
      <c r="C24" s="46" t="s">
        <v>63</v>
      </c>
      <c r="D24" s="47"/>
      <c r="E24" s="47"/>
      <c r="F24" s="47"/>
      <c r="G24" s="47"/>
      <c r="H24" s="47"/>
      <c r="I24" s="47"/>
    </row>
    <row r="25" spans="1:9" ht="11.25" customHeight="1">
      <c r="A25" s="36" t="s">
        <v>48</v>
      </c>
      <c r="B25" s="45">
        <v>20</v>
      </c>
      <c r="C25" s="46" t="s">
        <v>64</v>
      </c>
      <c r="D25" s="47"/>
      <c r="E25" s="47"/>
      <c r="F25" s="47"/>
      <c r="G25" s="47"/>
      <c r="H25" s="47"/>
      <c r="I25" s="47"/>
    </row>
    <row r="26" spans="1:9" ht="11.25" customHeight="1">
      <c r="A26" s="36" t="s">
        <v>48</v>
      </c>
      <c r="B26" s="45">
        <v>28</v>
      </c>
      <c r="C26" s="46" t="s">
        <v>72</v>
      </c>
      <c r="D26" s="47"/>
      <c r="E26" s="47"/>
      <c r="F26" s="47"/>
      <c r="G26" s="47"/>
      <c r="H26" s="47"/>
      <c r="I26" s="47"/>
    </row>
    <row r="27" spans="1:9" ht="11.25" customHeight="1">
      <c r="A27" s="36" t="s">
        <v>48</v>
      </c>
      <c r="B27" s="45">
        <v>30</v>
      </c>
      <c r="C27" s="46" t="s">
        <v>1035</v>
      </c>
      <c r="D27" s="47"/>
      <c r="E27" s="47"/>
      <c r="F27" s="47"/>
      <c r="G27" s="47"/>
      <c r="H27" s="47"/>
      <c r="I27" s="47"/>
    </row>
  </sheetData>
  <sheetProtection selectLockedCells="1" selectUnlockedCells="1"/>
  <mergeCells count="4">
    <mergeCell ref="C4:I5"/>
    <mergeCell ref="C6:I7"/>
    <mergeCell ref="C8:I9"/>
    <mergeCell ref="C19:I2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2">
      <selection activeCell="H18" sqref="H18"/>
    </sheetView>
  </sheetViews>
  <sheetFormatPr defaultColWidth="9.140625" defaultRowHeight="12.75" customHeight="1"/>
  <cols>
    <col min="1" max="1" width="30.8515625" style="362" customWidth="1"/>
    <col min="2" max="2" width="26.8515625" style="363" customWidth="1"/>
    <col min="3" max="16384" width="9.140625" style="363" customWidth="1"/>
  </cols>
  <sheetData>
    <row r="1" spans="1:3" s="364" customFormat="1" ht="12.75" customHeight="1">
      <c r="A1" s="843" t="s">
        <v>72</v>
      </c>
      <c r="B1" s="843"/>
      <c r="C1" s="55" t="s">
        <v>73</v>
      </c>
    </row>
    <row r="2" ht="12.75" customHeight="1">
      <c r="D2" s="67" t="s">
        <v>916</v>
      </c>
    </row>
    <row r="3" spans="1:5" ht="25.5" customHeight="1">
      <c r="A3" s="77" t="s">
        <v>917</v>
      </c>
      <c r="B3" s="77" t="s">
        <v>148</v>
      </c>
      <c r="C3" s="70" t="s">
        <v>149</v>
      </c>
      <c r="D3" s="71" t="s">
        <v>1040</v>
      </c>
      <c r="E3" s="68" t="s">
        <v>151</v>
      </c>
    </row>
    <row r="4" spans="1:5" ht="12.75" customHeight="1">
      <c r="A4" s="365"/>
      <c r="B4" s="366" t="s">
        <v>918</v>
      </c>
      <c r="C4" s="367">
        <f>C5+C6+C7+C8</f>
        <v>36600</v>
      </c>
      <c r="D4" s="367">
        <f>D5+D6+D7+D8</f>
        <v>35033</v>
      </c>
      <c r="E4" s="76">
        <f aca="true" t="shared" si="0" ref="E4:E21">+D4*100/C4</f>
        <v>95.71857923497268</v>
      </c>
    </row>
    <row r="5" spans="1:5" ht="12.75" customHeight="1">
      <c r="A5" s="368" t="s">
        <v>919</v>
      </c>
      <c r="B5" s="369" t="s">
        <v>920</v>
      </c>
      <c r="C5" s="370">
        <v>15150</v>
      </c>
      <c r="D5" s="370">
        <v>14844</v>
      </c>
      <c r="E5" s="76">
        <f t="shared" si="0"/>
        <v>97.98019801980197</v>
      </c>
    </row>
    <row r="6" spans="1:5" ht="12.75" customHeight="1">
      <c r="A6" s="368">
        <v>2400125</v>
      </c>
      <c r="B6" s="369" t="s">
        <v>921</v>
      </c>
      <c r="C6" s="370">
        <v>11600</v>
      </c>
      <c r="D6" s="370">
        <v>11571</v>
      </c>
      <c r="E6" s="76">
        <f t="shared" si="0"/>
        <v>99.75</v>
      </c>
    </row>
    <row r="7" spans="1:5" ht="12.75" customHeight="1">
      <c r="A7" s="368" t="s">
        <v>922</v>
      </c>
      <c r="B7" s="369" t="s">
        <v>923</v>
      </c>
      <c r="C7" s="370">
        <v>8200</v>
      </c>
      <c r="D7" s="370">
        <v>6978</v>
      </c>
      <c r="E7" s="76">
        <f t="shared" si="0"/>
        <v>85.09756097560975</v>
      </c>
    </row>
    <row r="8" spans="1:5" ht="12.75" customHeight="1">
      <c r="A8" s="368" t="s">
        <v>924</v>
      </c>
      <c r="B8" s="369" t="s">
        <v>925</v>
      </c>
      <c r="C8" s="370">
        <v>1650</v>
      </c>
      <c r="D8" s="370">
        <v>1640</v>
      </c>
      <c r="E8" s="76">
        <f t="shared" si="0"/>
        <v>99.39393939393939</v>
      </c>
    </row>
    <row r="9" spans="1:5" ht="38.25" customHeight="1">
      <c r="A9" s="371" t="s">
        <v>926</v>
      </c>
      <c r="B9" s="74" t="s">
        <v>474</v>
      </c>
      <c r="C9" s="367">
        <v>17000</v>
      </c>
      <c r="D9" s="367">
        <v>15713</v>
      </c>
      <c r="E9" s="76">
        <f t="shared" si="0"/>
        <v>92.42941176470588</v>
      </c>
    </row>
    <row r="10" spans="1:5" ht="12.75" customHeight="1">
      <c r="A10" s="371"/>
      <c r="B10" s="372" t="s">
        <v>927</v>
      </c>
      <c r="C10" s="367">
        <f>C4+C9</f>
        <v>53600</v>
      </c>
      <c r="D10" s="367">
        <f>D4+D9</f>
        <v>50746</v>
      </c>
      <c r="E10" s="76">
        <f t="shared" si="0"/>
        <v>94.67537313432835</v>
      </c>
    </row>
    <row r="11" spans="1:5" ht="37.5" customHeight="1">
      <c r="A11" s="371"/>
      <c r="B11" s="372" t="s">
        <v>928</v>
      </c>
      <c r="C11" s="367">
        <f>SUM(C12:C20)</f>
        <v>44850</v>
      </c>
      <c r="D11" s="367">
        <f>SUM(D12:D20)</f>
        <v>46961</v>
      </c>
      <c r="E11" s="76">
        <f t="shared" si="0"/>
        <v>104.70680044593088</v>
      </c>
    </row>
    <row r="12" spans="1:5" ht="12.75" customHeight="1">
      <c r="A12" s="368" t="s">
        <v>929</v>
      </c>
      <c r="B12" s="369" t="s">
        <v>930</v>
      </c>
      <c r="C12" s="370">
        <v>3500</v>
      </c>
      <c r="D12" s="370">
        <v>3864</v>
      </c>
      <c r="E12" s="76">
        <f t="shared" si="0"/>
        <v>110.4</v>
      </c>
    </row>
    <row r="13" spans="1:5" ht="74.25" customHeight="1">
      <c r="A13" s="368" t="s">
        <v>931</v>
      </c>
      <c r="B13" s="369" t="s">
        <v>932</v>
      </c>
      <c r="C13" s="370">
        <v>12000</v>
      </c>
      <c r="D13" s="370">
        <v>11367</v>
      </c>
      <c r="E13" s="76">
        <f t="shared" si="0"/>
        <v>94.725</v>
      </c>
    </row>
    <row r="14" spans="1:5" ht="12.75" customHeight="1">
      <c r="A14" s="368" t="s">
        <v>933</v>
      </c>
      <c r="B14" s="369" t="s">
        <v>934</v>
      </c>
      <c r="C14" s="370">
        <v>11000</v>
      </c>
      <c r="D14" s="370">
        <v>10349</v>
      </c>
      <c r="E14" s="76">
        <f t="shared" si="0"/>
        <v>94.08181818181818</v>
      </c>
    </row>
    <row r="15" spans="1:5" ht="12.75" customHeight="1">
      <c r="A15" s="368" t="s">
        <v>935</v>
      </c>
      <c r="B15" s="369" t="s">
        <v>936</v>
      </c>
      <c r="C15" s="370">
        <v>4950</v>
      </c>
      <c r="D15" s="370">
        <v>4432</v>
      </c>
      <c r="E15" s="76">
        <f t="shared" si="0"/>
        <v>89.53535353535354</v>
      </c>
    </row>
    <row r="16" spans="1:5" ht="76.5" customHeight="1">
      <c r="A16" s="368" t="s">
        <v>937</v>
      </c>
      <c r="B16" s="369" t="s">
        <v>938</v>
      </c>
      <c r="C16" s="370">
        <v>3750</v>
      </c>
      <c r="D16" s="370">
        <v>6488</v>
      </c>
      <c r="E16" s="76">
        <f t="shared" si="0"/>
        <v>173.01333333333332</v>
      </c>
    </row>
    <row r="17" spans="1:5" ht="12.75" customHeight="1">
      <c r="A17" s="368" t="s">
        <v>939</v>
      </c>
      <c r="B17" s="369" t="s">
        <v>940</v>
      </c>
      <c r="C17" s="370">
        <v>3850</v>
      </c>
      <c r="D17" s="370">
        <v>4529</v>
      </c>
      <c r="E17" s="76">
        <f t="shared" si="0"/>
        <v>117.63636363636364</v>
      </c>
    </row>
    <row r="18" spans="1:5" ht="48" customHeight="1">
      <c r="A18" s="373" t="s">
        <v>941</v>
      </c>
      <c r="B18" s="369" t="s">
        <v>942</v>
      </c>
      <c r="C18" s="370">
        <v>5000</v>
      </c>
      <c r="D18" s="370">
        <v>5156</v>
      </c>
      <c r="E18" s="76">
        <f t="shared" si="0"/>
        <v>103.12</v>
      </c>
    </row>
    <row r="19" spans="1:5" ht="25.5" customHeight="1">
      <c r="A19" s="368" t="s">
        <v>943</v>
      </c>
      <c r="B19" s="369" t="s">
        <v>944</v>
      </c>
      <c r="C19" s="370"/>
      <c r="D19" s="370"/>
      <c r="E19" s="76"/>
    </row>
    <row r="20" spans="1:5" ht="12.75" customHeight="1">
      <c r="A20" s="368" t="s">
        <v>945</v>
      </c>
      <c r="B20" s="369" t="s">
        <v>946</v>
      </c>
      <c r="C20" s="370">
        <v>800</v>
      </c>
      <c r="D20" s="370">
        <v>776</v>
      </c>
      <c r="E20" s="76">
        <f t="shared" si="0"/>
        <v>97</v>
      </c>
    </row>
    <row r="21" spans="1:5" ht="12.75" customHeight="1">
      <c r="A21" s="374"/>
      <c r="B21" s="372" t="s">
        <v>947</v>
      </c>
      <c r="C21" s="367">
        <f>C10+C11</f>
        <v>98450</v>
      </c>
      <c r="D21" s="367">
        <f>D10+D11</f>
        <v>97707</v>
      </c>
      <c r="E21" s="76">
        <f t="shared" si="0"/>
        <v>99.24530218384967</v>
      </c>
    </row>
    <row r="24" spans="2:5" ht="12.75" customHeight="1">
      <c r="B24" s="375" t="s">
        <v>918</v>
      </c>
      <c r="C24" s="376">
        <f>+C25+C26+C27</f>
        <v>53600</v>
      </c>
      <c r="D24" s="376">
        <f>+D25+D26+D27</f>
        <v>50746</v>
      </c>
      <c r="E24" s="76">
        <f>+D24*100/C24</f>
        <v>94.67537313432835</v>
      </c>
    </row>
    <row r="25" spans="2:5" ht="12.75" customHeight="1">
      <c r="B25" s="377" t="s">
        <v>920</v>
      </c>
      <c r="C25" s="376">
        <f>+C5</f>
        <v>15150</v>
      </c>
      <c r="D25" s="376">
        <f>+D5</f>
        <v>14844</v>
      </c>
      <c r="E25" s="76">
        <f>+D25*100/C25</f>
        <v>97.98019801980197</v>
      </c>
    </row>
    <row r="26" spans="2:5" ht="12.75" customHeight="1">
      <c r="B26" s="375" t="s">
        <v>948</v>
      </c>
      <c r="C26" s="376">
        <f>+C7+C8+C9</f>
        <v>26850</v>
      </c>
      <c r="D26" s="376">
        <f>+D7+D8+D9</f>
        <v>24331</v>
      </c>
      <c r="E26" s="76">
        <f>+D26*100/C26</f>
        <v>90.61824953445065</v>
      </c>
    </row>
    <row r="27" spans="2:5" ht="12.75" customHeight="1">
      <c r="B27" s="377" t="s">
        <v>949</v>
      </c>
      <c r="C27" s="376">
        <f>+C6</f>
        <v>11600</v>
      </c>
      <c r="D27" s="376">
        <f>+D6</f>
        <v>11571</v>
      </c>
      <c r="E27" s="76">
        <f>+D27*100/C27</f>
        <v>99.75</v>
      </c>
    </row>
    <row r="28" spans="2:5" ht="12.75" customHeight="1">
      <c r="B28" s="378"/>
      <c r="C28" s="378"/>
      <c r="D28" s="378"/>
      <c r="E28" s="239"/>
    </row>
    <row r="29" spans="2:5" ht="12.75" customHeight="1">
      <c r="B29" s="375" t="s">
        <v>950</v>
      </c>
      <c r="C29" s="376">
        <f>+C30+C31</f>
        <v>44850</v>
      </c>
      <c r="D29" s="376">
        <f>+D30+D31</f>
        <v>46961</v>
      </c>
      <c r="E29" s="76">
        <f>+D29*100/C29</f>
        <v>104.70680044593088</v>
      </c>
    </row>
    <row r="30" spans="2:5" ht="12.75" customHeight="1">
      <c r="B30" s="375" t="s">
        <v>920</v>
      </c>
      <c r="C30" s="379">
        <f>+C12</f>
        <v>3500</v>
      </c>
      <c r="D30" s="379">
        <f>+D12</f>
        <v>3864</v>
      </c>
      <c r="E30" s="76">
        <f>+D30*100/C30</f>
        <v>110.4</v>
      </c>
    </row>
    <row r="31" spans="2:5" ht="12.75" customHeight="1">
      <c r="B31" s="375" t="s">
        <v>948</v>
      </c>
      <c r="C31" s="379">
        <f>+C13+C14+C15+C16+C17+C18+C19+C20</f>
        <v>41350</v>
      </c>
      <c r="D31" s="379">
        <f>+D13+D14+D15+D16+D17+D18+D19+D20</f>
        <v>43097</v>
      </c>
      <c r="E31" s="76">
        <f>+D31*100/C31</f>
        <v>104.22490931076179</v>
      </c>
    </row>
    <row r="32" ht="12.75" customHeight="1">
      <c r="B32" s="239"/>
    </row>
    <row r="33" spans="2:5" ht="12.75" customHeight="1">
      <c r="B33" s="239"/>
      <c r="C33" s="363">
        <f>+C24+C29</f>
        <v>98450</v>
      </c>
      <c r="D33" s="363">
        <f>+D24+D29</f>
        <v>97707</v>
      </c>
      <c r="E33" s="76">
        <f>+D33*100/C33</f>
        <v>99.24530218384967</v>
      </c>
    </row>
    <row r="35" spans="2:5" ht="12.75" customHeight="1">
      <c r="B35" s="110" t="s">
        <v>216</v>
      </c>
      <c r="C35" s="110">
        <v>0</v>
      </c>
      <c r="D35" s="110">
        <v>0</v>
      </c>
      <c r="E35" s="110"/>
    </row>
    <row r="36" spans="2:5" ht="12.75" customHeight="1">
      <c r="B36" s="110"/>
      <c r="C36" s="110"/>
      <c r="D36" s="110"/>
      <c r="E36" s="110"/>
    </row>
    <row r="37" spans="2:5" ht="12.75" customHeight="1">
      <c r="B37" s="110" t="s">
        <v>217</v>
      </c>
      <c r="C37" s="110">
        <f>+C33+C35</f>
        <v>98450</v>
      </c>
      <c r="D37" s="110">
        <f>+D33+D35</f>
        <v>97707</v>
      </c>
      <c r="E37" s="107">
        <f>+D37*100/C37</f>
        <v>99.24530218384967</v>
      </c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5" sqref="G5"/>
    </sheetView>
  </sheetViews>
  <sheetFormatPr defaultColWidth="9.140625" defaultRowHeight="12.75" customHeight="1"/>
  <cols>
    <col min="1" max="1" width="9.140625" style="61" customWidth="1"/>
    <col min="2" max="2" width="9.140625" style="112" customWidth="1"/>
    <col min="3" max="3" width="49.140625" style="61" customWidth="1"/>
    <col min="4" max="4" width="9.28125" style="61" customWidth="1"/>
    <col min="5" max="5" width="10.421875" style="61" customWidth="1"/>
    <col min="6" max="16384" width="9.140625" style="61" customWidth="1"/>
  </cols>
  <sheetData>
    <row r="1" spans="1:4" ht="14.25" customHeight="1">
      <c r="A1" s="380" t="s">
        <v>951</v>
      </c>
      <c r="B1" s="381"/>
      <c r="C1" s="382"/>
      <c r="D1" s="55" t="s">
        <v>73</v>
      </c>
    </row>
    <row r="2" spans="1:5" ht="12.75" customHeight="1">
      <c r="A2" s="110"/>
      <c r="B2" s="166"/>
      <c r="C2" s="64"/>
      <c r="E2" s="67" t="s">
        <v>952</v>
      </c>
    </row>
    <row r="3" spans="1:6" ht="25.5" customHeight="1">
      <c r="A3" s="68" t="s">
        <v>146</v>
      </c>
      <c r="B3" s="69" t="s">
        <v>147</v>
      </c>
      <c r="C3" s="77" t="s">
        <v>148</v>
      </c>
      <c r="D3" s="70" t="s">
        <v>149</v>
      </c>
      <c r="E3" s="71" t="s">
        <v>1040</v>
      </c>
      <c r="F3" s="68" t="s">
        <v>151</v>
      </c>
    </row>
    <row r="4" spans="1:6" ht="12.75" customHeight="1">
      <c r="A4" s="167"/>
      <c r="B4" s="168"/>
      <c r="C4" s="132" t="s">
        <v>807</v>
      </c>
      <c r="D4" s="75">
        <f>D5+D6+D7</f>
        <v>0</v>
      </c>
      <c r="E4" s="75">
        <f>E5+E6+E7</f>
        <v>0</v>
      </c>
      <c r="F4" s="76" t="e">
        <f>+E4*100/D4</f>
        <v>#DIV/0!</v>
      </c>
    </row>
    <row r="5" spans="1:6" ht="38.25" customHeight="1">
      <c r="A5" s="77">
        <v>1100032</v>
      </c>
      <c r="B5" s="137"/>
      <c r="C5" s="78" t="s">
        <v>255</v>
      </c>
      <c r="D5" s="87"/>
      <c r="E5" s="87"/>
      <c r="F5" s="76" t="e">
        <f>+E5*100/D5</f>
        <v>#DIV/0!</v>
      </c>
    </row>
    <row r="6" spans="1:6" ht="38.25" customHeight="1">
      <c r="A6" s="77">
        <v>1100033</v>
      </c>
      <c r="B6" s="137"/>
      <c r="C6" s="78" t="s">
        <v>256</v>
      </c>
      <c r="D6" s="87"/>
      <c r="E6" s="87"/>
      <c r="F6" s="76" t="e">
        <f>+E6*100/D6</f>
        <v>#DIV/0!</v>
      </c>
    </row>
    <row r="7" spans="1:6" ht="51" customHeight="1">
      <c r="A7" s="77">
        <v>1100034</v>
      </c>
      <c r="B7" s="137"/>
      <c r="C7" s="78" t="s">
        <v>257</v>
      </c>
      <c r="D7" s="87"/>
      <c r="E7" s="87"/>
      <c r="F7" s="76" t="e">
        <f>+E7*100/D7</f>
        <v>#DIV/0!</v>
      </c>
    </row>
    <row r="9" spans="1:5" ht="12.75" customHeight="1">
      <c r="A9" s="844" t="s">
        <v>953</v>
      </c>
      <c r="B9" s="844"/>
      <c r="C9" s="844"/>
      <c r="D9" s="844"/>
      <c r="E9" s="844"/>
    </row>
    <row r="13" spans="3:6" ht="12.75" customHeight="1">
      <c r="C13" s="268" t="s">
        <v>456</v>
      </c>
      <c r="D13" s="269">
        <f>D4</f>
        <v>0</v>
      </c>
      <c r="E13" s="269">
        <f>E4</f>
        <v>0</v>
      </c>
      <c r="F13" s="76" t="e">
        <f>+E13*100/D13</f>
        <v>#DIV/0!</v>
      </c>
    </row>
  </sheetData>
  <sheetProtection selectLockedCells="1" selectUnlockedCells="1"/>
  <mergeCells count="1">
    <mergeCell ref="A9:E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7">
      <selection activeCell="B51" sqref="B51"/>
    </sheetView>
  </sheetViews>
  <sheetFormatPr defaultColWidth="11.57421875" defaultRowHeight="14.25" customHeight="1"/>
  <cols>
    <col min="1" max="4" width="11.57421875" style="383" customWidth="1"/>
    <col min="5" max="5" width="14.140625" style="383" customWidth="1"/>
    <col min="6" max="6" width="12.7109375" style="383" customWidth="1"/>
    <col min="7" max="16384" width="11.57421875" style="383" customWidth="1"/>
  </cols>
  <sheetData>
    <row r="1" spans="1:10" ht="48.75" customHeight="1">
      <c r="A1" s="845" t="s">
        <v>954</v>
      </c>
      <c r="B1" s="845"/>
      <c r="C1" s="845"/>
      <c r="D1" s="845"/>
      <c r="E1" s="845"/>
      <c r="F1" s="845"/>
      <c r="G1" s="845"/>
      <c r="H1" s="384"/>
      <c r="I1" s="384"/>
      <c r="J1" s="385"/>
    </row>
    <row r="2" spans="1:10" ht="33.75" customHeight="1">
      <c r="A2" s="846" t="s">
        <v>955</v>
      </c>
      <c r="B2" s="846"/>
      <c r="C2" s="846"/>
      <c r="D2" s="846"/>
      <c r="E2" s="386" t="s">
        <v>149</v>
      </c>
      <c r="F2" s="387" t="s">
        <v>1040</v>
      </c>
      <c r="G2" s="388" t="s">
        <v>956</v>
      </c>
      <c r="H2" s="389"/>
      <c r="I2" s="390"/>
      <c r="J2" s="391"/>
    </row>
    <row r="3" spans="1:10" ht="16.5" customHeight="1">
      <c r="A3" s="847" t="s">
        <v>214</v>
      </c>
      <c r="B3" s="847"/>
      <c r="C3" s="847"/>
      <c r="D3" s="847"/>
      <c r="E3" s="392">
        <f>ПРЕДШКОЛСКА!D53+РАЗВОЈНО!D29+ШКОЛСКА!D59+ЖЕНЕ!D58+ОДРАСЛИ!D69+'ПРЕВЕНТИВНИ ЦЕНТАР'!D27+'СПОРТСКА МЕДИЦИНА'!D13</f>
        <v>110531</v>
      </c>
      <c r="F3" s="392">
        <f>ПРЕДШКОЛСКА!E53+РАЗВОЈНО!E29+ШКОЛСКА!E59+ЖЕНЕ!E58+ОДРАСЛИ!E69+'ПРЕВЕНТИВНИ ЦЕНТАР'!E27+'СПОРТСКА МЕДИЦИНА'!E13</f>
        <v>88398</v>
      </c>
      <c r="G3" s="393">
        <f>F3*100/E3</f>
        <v>79.97575340854601</v>
      </c>
      <c r="H3" s="394"/>
      <c r="I3" s="395"/>
      <c r="J3" s="396"/>
    </row>
    <row r="4" spans="1:10" ht="15" customHeight="1">
      <c r="A4" s="847" t="s">
        <v>215</v>
      </c>
      <c r="B4" s="847"/>
      <c r="C4" s="847"/>
      <c r="D4" s="847"/>
      <c r="E4" s="392">
        <f>ПРЕДШКОЛСКА!D54+ШКОЛСКА!D60+ЖЕНЕ!D59+ОДРАСЛИ!D70</f>
        <v>593985</v>
      </c>
      <c r="F4" s="392">
        <f>ПРЕДШКОЛСКА!E54+ШКОЛСКА!E60+ЖЕНЕ!E59+ОДРАСЛИ!E70</f>
        <v>569615</v>
      </c>
      <c r="G4" s="393">
        <f>F4*100/E4</f>
        <v>95.89720279131627</v>
      </c>
      <c r="H4" s="394"/>
      <c r="I4" s="395"/>
      <c r="J4" s="396"/>
    </row>
    <row r="5" spans="1:10" ht="18" customHeight="1">
      <c r="A5" s="847" t="s">
        <v>182</v>
      </c>
      <c r="B5" s="847"/>
      <c r="C5" s="847"/>
      <c r="D5" s="847"/>
      <c r="E5" s="392">
        <f>ПРЕДШКОЛСКА!D55+ШКОЛСКА!D61+ЖЕНЕ!D60+ОДРАСЛИ!D71+'ПРЕВЕНТИВНИ ЦЕНТАР'!D28</f>
        <v>217884</v>
      </c>
      <c r="F5" s="392">
        <f>ПРЕДШКОЛСКА!E55+ШКОЛСКА!E61+ЖЕНЕ!E60+ОДРАСЛИ!E71+'ПРЕВЕНТИВНИ ЦЕНТАР'!E28</f>
        <v>207463</v>
      </c>
      <c r="G5" s="393">
        <f>F5*100/E5</f>
        <v>95.21717978373813</v>
      </c>
      <c r="H5" s="394"/>
      <c r="I5" s="395"/>
      <c r="J5" s="396"/>
    </row>
    <row r="6" spans="1:10" ht="15.75" customHeight="1">
      <c r="A6" s="848" t="s">
        <v>198</v>
      </c>
      <c r="B6" s="848"/>
      <c r="C6" s="848"/>
      <c r="D6" s="848"/>
      <c r="E6" s="392">
        <f>ПРЕДШКОЛСКА!D56+РАЗВОЈНО!D30+ШКОЛСКА!D62+'САВ. ЗА МЛАДЕ'!D24+'САВ. ЗА МЛАДЕ'!D25+ЖЕНЕ!D61+ОДРАСЛИ!D72+'ПРЕВЕНТИВНИ ЦЕНТАР'!D29</f>
        <v>68784</v>
      </c>
      <c r="F6" s="392">
        <f>ПРЕДШКОЛСКА!E56+РАЗВОЈНО!E30+ШКОЛСКА!E62+'САВ. ЗА МЛАДЕ'!E24+'САВ. ЗА МЛАДЕ'!E25+ЖЕНЕ!E61+ОДРАСЛИ!E72+'ПРЕВЕНТИВНИ ЦЕНТАР'!E29</f>
        <v>68070</v>
      </c>
      <c r="G6" s="393">
        <f>F6*100/E6</f>
        <v>98.96196789951152</v>
      </c>
      <c r="H6" s="394"/>
      <c r="I6" s="395"/>
      <c r="J6" s="396"/>
    </row>
    <row r="7" spans="1:10" ht="12.75" customHeight="1">
      <c r="A7" s="849" t="s">
        <v>957</v>
      </c>
      <c r="B7" s="849"/>
      <c r="C7" s="849"/>
      <c r="D7" s="849"/>
      <c r="E7" s="397"/>
      <c r="F7" s="397"/>
      <c r="G7" s="397"/>
      <c r="H7" s="398"/>
      <c r="I7" s="391"/>
      <c r="J7" s="391"/>
    </row>
    <row r="8" spans="1:10" ht="17.25" customHeight="1">
      <c r="A8" s="850" t="s">
        <v>456</v>
      </c>
      <c r="B8" s="850"/>
      <c r="C8" s="850"/>
      <c r="D8" s="240"/>
      <c r="E8" s="392">
        <f>'КУЋНО ДЗ'!D36+ХИТНА!D38</f>
        <v>37370</v>
      </c>
      <c r="F8" s="392">
        <f>'КУЋНО ДЗ'!E36+ХИТНА!E38</f>
        <v>37297</v>
      </c>
      <c r="G8" s="393">
        <f>F8*100/E8</f>
        <v>99.80465614128981</v>
      </c>
      <c r="H8" s="394"/>
      <c r="I8" s="395"/>
      <c r="J8" s="396"/>
    </row>
    <row r="9" spans="1:10" ht="12.75" customHeight="1">
      <c r="A9" s="851" t="s">
        <v>958</v>
      </c>
      <c r="B9" s="851"/>
      <c r="C9" s="851"/>
      <c r="D9" s="851"/>
      <c r="E9" s="392"/>
      <c r="F9" s="392"/>
      <c r="G9" s="399"/>
      <c r="H9" s="396"/>
      <c r="I9" s="396"/>
      <c r="J9" s="396"/>
    </row>
    <row r="10" spans="1:10" ht="12" customHeight="1">
      <c r="A10" s="850" t="s">
        <v>959</v>
      </c>
      <c r="B10" s="850"/>
      <c r="C10" s="850"/>
      <c r="D10" s="240"/>
      <c r="E10" s="392">
        <f>'КУЋНО ДЗ'!D37+ХИТНА!D39</f>
        <v>48710</v>
      </c>
      <c r="F10" s="392">
        <f>'КУЋНО ДЗ'!E37+ХИТНА!E39</f>
        <v>51998</v>
      </c>
      <c r="G10" s="393">
        <f>F10*100/E10</f>
        <v>106.75015397249025</v>
      </c>
      <c r="H10" s="394"/>
      <c r="I10" s="395"/>
      <c r="J10" s="396"/>
    </row>
    <row r="11" spans="1:10" ht="9.75" customHeight="1">
      <c r="A11" s="852" t="s">
        <v>958</v>
      </c>
      <c r="B11" s="852"/>
      <c r="C11" s="852"/>
      <c r="D11" s="852"/>
      <c r="E11" s="392"/>
      <c r="F11" s="392"/>
      <c r="G11" s="399"/>
      <c r="H11" s="396"/>
      <c r="I11" s="396"/>
      <c r="J11" s="396"/>
    </row>
    <row r="12" spans="1:10" ht="23.25" customHeight="1">
      <c r="A12" s="853" t="s">
        <v>960</v>
      </c>
      <c r="B12" s="853"/>
      <c r="C12" s="853"/>
      <c r="D12" s="240"/>
      <c r="E12" s="392">
        <f>ПАТРОНАЖА!D30</f>
        <v>14980</v>
      </c>
      <c r="F12" s="392">
        <f>ПАТРОНАЖА!E30</f>
        <v>17587</v>
      </c>
      <c r="G12" s="393">
        <f aca="true" t="shared" si="0" ref="G12:G20">F12*100/E12</f>
        <v>117.40320427236315</v>
      </c>
      <c r="H12" s="394"/>
      <c r="I12" s="395"/>
      <c r="J12" s="396"/>
    </row>
    <row r="13" spans="1:10" ht="16.5" customHeight="1">
      <c r="A13" s="853" t="s">
        <v>961</v>
      </c>
      <c r="B13" s="853"/>
      <c r="C13" s="853"/>
      <c r="D13" s="240"/>
      <c r="E13" s="392">
        <f>ПАТРОНАЖА!D31</f>
        <v>8100</v>
      </c>
      <c r="F13" s="392">
        <f>ПАТРОНАЖА!E31</f>
        <v>10378</v>
      </c>
      <c r="G13" s="393">
        <f t="shared" si="0"/>
        <v>128.12345679012347</v>
      </c>
      <c r="H13" s="394"/>
      <c r="I13" s="395"/>
      <c r="J13" s="396"/>
    </row>
    <row r="14" spans="1:10" ht="27.75" customHeight="1">
      <c r="A14" s="853" t="s">
        <v>962</v>
      </c>
      <c r="B14" s="853"/>
      <c r="C14" s="853"/>
      <c r="D14" s="240"/>
      <c r="E14" s="392">
        <f>'КУЋНО ДЗ'!D38</f>
        <v>9200</v>
      </c>
      <c r="F14" s="392">
        <f>'КУЋНО ДЗ'!E38</f>
        <v>9148</v>
      </c>
      <c r="G14" s="393">
        <f t="shared" si="0"/>
        <v>99.43478260869566</v>
      </c>
      <c r="H14" s="394"/>
      <c r="I14" s="395"/>
      <c r="J14" s="396"/>
    </row>
    <row r="15" spans="1:10" ht="14.25" customHeight="1">
      <c r="A15" s="854" t="s">
        <v>963</v>
      </c>
      <c r="B15" s="854"/>
      <c r="C15" s="854"/>
      <c r="D15" s="240"/>
      <c r="E15" s="392">
        <f>ХИТНА!D40</f>
        <v>326300</v>
      </c>
      <c r="F15" s="392">
        <f>ХИТНА!E40</f>
        <v>374646</v>
      </c>
      <c r="G15" s="393">
        <f t="shared" si="0"/>
        <v>114.81642660128716</v>
      </c>
      <c r="H15" s="394"/>
      <c r="I15" s="395"/>
      <c r="J15" s="396"/>
    </row>
    <row r="16" spans="1:10" ht="14.25" customHeight="1">
      <c r="A16" s="850" t="s">
        <v>803</v>
      </c>
      <c r="B16" s="850"/>
      <c r="C16" s="850"/>
      <c r="D16" s="240"/>
      <c r="E16" s="392">
        <f>'РТГ И УЗ'!D44</f>
        <v>20085</v>
      </c>
      <c r="F16" s="392">
        <f>'РТГ И УЗ'!E44</f>
        <v>13280</v>
      </c>
      <c r="G16" s="393">
        <f t="shared" si="0"/>
        <v>66.11899427433409</v>
      </c>
      <c r="H16" s="394"/>
      <c r="I16" s="395"/>
      <c r="J16" s="396"/>
    </row>
    <row r="17" spans="1:10" ht="22.5" customHeight="1">
      <c r="A17" s="855" t="s">
        <v>964</v>
      </c>
      <c r="B17" s="855"/>
      <c r="C17" s="855"/>
      <c r="D17" s="240"/>
      <c r="E17" s="392">
        <f>'РТГ И УЗ'!D45</f>
        <v>0</v>
      </c>
      <c r="F17" s="392">
        <f>'РТГ И УЗ'!E45</f>
        <v>12264</v>
      </c>
      <c r="G17" s="393"/>
      <c r="H17" s="394"/>
      <c r="I17" s="395"/>
      <c r="J17" s="396"/>
    </row>
    <row r="18" spans="1:10" ht="11.25" customHeight="1">
      <c r="A18" s="850" t="s">
        <v>789</v>
      </c>
      <c r="B18" s="850"/>
      <c r="C18" s="850"/>
      <c r="D18" s="240"/>
      <c r="E18" s="392">
        <f>'РТГ И УЗ'!D47</f>
        <v>3970</v>
      </c>
      <c r="F18" s="392">
        <f>'РТГ И УЗ'!E47</f>
        <v>5854</v>
      </c>
      <c r="G18" s="393">
        <f t="shared" si="0"/>
        <v>147.455919395466</v>
      </c>
      <c r="H18" s="394"/>
      <c r="I18" s="395"/>
      <c r="J18" s="396"/>
    </row>
    <row r="19" spans="1:10" ht="19.5" customHeight="1">
      <c r="A19" s="855" t="s">
        <v>805</v>
      </c>
      <c r="B19" s="855"/>
      <c r="C19" s="855"/>
      <c r="D19" s="240"/>
      <c r="E19" s="392">
        <f>'РТГ И УЗ'!D48</f>
        <v>0</v>
      </c>
      <c r="F19" s="392">
        <f>'РТГ И УЗ'!E48</f>
        <v>4816</v>
      </c>
      <c r="G19" s="393"/>
      <c r="H19" s="394"/>
      <c r="I19" s="395"/>
      <c r="J19" s="396"/>
    </row>
    <row r="20" spans="1:10" ht="39" customHeight="1">
      <c r="A20" s="859" t="s">
        <v>965</v>
      </c>
      <c r="B20" s="859"/>
      <c r="C20" s="859"/>
      <c r="D20" s="240"/>
      <c r="E20" s="392">
        <f>ЛАБОРАТОРИЈА!C160</f>
        <v>616717</v>
      </c>
      <c r="F20" s="392">
        <f>ЛАБОРАТОРИЈА!D160</f>
        <v>572661</v>
      </c>
      <c r="G20" s="393">
        <f t="shared" si="0"/>
        <v>92.85636685870504</v>
      </c>
      <c r="H20" s="394"/>
      <c r="I20" s="395"/>
      <c r="J20" s="396"/>
    </row>
    <row r="21" spans="1:10" ht="27" customHeight="1">
      <c r="A21" s="855" t="s">
        <v>966</v>
      </c>
      <c r="B21" s="855"/>
      <c r="C21" s="855"/>
      <c r="D21" s="240"/>
      <c r="E21" s="392">
        <f>ЛАБОРАТОРИЈА!C149</f>
        <v>0</v>
      </c>
      <c r="F21" s="392">
        <f>ЛАБОРАТОРИЈА!D149</f>
        <v>42909</v>
      </c>
      <c r="G21" s="393"/>
      <c r="H21" s="394"/>
      <c r="I21" s="395"/>
      <c r="J21" s="400"/>
    </row>
    <row r="22" spans="1:10" ht="26.25" customHeight="1">
      <c r="A22" s="846" t="s">
        <v>967</v>
      </c>
      <c r="B22" s="846"/>
      <c r="C22" s="846"/>
      <c r="D22" s="846"/>
      <c r="E22" s="401"/>
      <c r="F22" s="391"/>
      <c r="G22" s="391"/>
      <c r="H22" s="398"/>
      <c r="I22" s="391"/>
      <c r="J22" s="391"/>
    </row>
    <row r="23" spans="1:10" ht="13.5" customHeight="1">
      <c r="A23" s="847" t="s">
        <v>214</v>
      </c>
      <c r="B23" s="847"/>
      <c r="C23" s="847"/>
      <c r="D23" s="847"/>
      <c r="E23" s="392">
        <f>'СЛУЖБА СТОМАТОЛОГИЈЕ'!C4</f>
        <v>36600</v>
      </c>
      <c r="F23" s="392">
        <f>'СЛУЖБА СТОМАТОЛОГИЈЕ'!D4</f>
        <v>35033</v>
      </c>
      <c r="G23" s="393">
        <f>F23*100/E23</f>
        <v>95.71857923497268</v>
      </c>
      <c r="H23" s="394"/>
      <c r="I23" s="395"/>
      <c r="J23" s="396"/>
    </row>
    <row r="24" spans="1:10" ht="14.25" customHeight="1">
      <c r="A24" s="847" t="s">
        <v>215</v>
      </c>
      <c r="B24" s="847"/>
      <c r="C24" s="847"/>
      <c r="D24" s="847"/>
      <c r="E24" s="392">
        <f>'СЛУЖБА СТОМАТОЛОГИЈЕ'!C11</f>
        <v>44850</v>
      </c>
      <c r="F24" s="392">
        <f>'СЛУЖБА СТОМАТОЛОГИЈЕ'!D11</f>
        <v>46961</v>
      </c>
      <c r="G24" s="393">
        <f>F24*100/E24</f>
        <v>104.70680044593088</v>
      </c>
      <c r="H24" s="394"/>
      <c r="I24" s="395"/>
      <c r="J24" s="396"/>
    </row>
    <row r="25" spans="1:10" ht="12.75" customHeight="1">
      <c r="A25" s="848" t="s">
        <v>198</v>
      </c>
      <c r="B25" s="848"/>
      <c r="C25" s="848"/>
      <c r="D25" s="848"/>
      <c r="E25" s="392">
        <f>'СЛУЖБА СТОМАТОЛОГИЈЕ'!C9</f>
        <v>17000</v>
      </c>
      <c r="F25" s="392">
        <f>'СЛУЖБА СТОМАТОЛОГИЈЕ'!D9</f>
        <v>15713</v>
      </c>
      <c r="G25" s="393">
        <f>F25*100/E25</f>
        <v>92.42941176470588</v>
      </c>
      <c r="H25" s="394"/>
      <c r="I25" s="395"/>
      <c r="J25" s="396"/>
    </row>
    <row r="26" spans="1:4" ht="2.25" customHeight="1">
      <c r="A26" s="240"/>
      <c r="B26" s="240"/>
      <c r="C26" s="240"/>
      <c r="D26" s="240"/>
    </row>
    <row r="27" spans="1:9" ht="12.75" customHeight="1">
      <c r="A27" s="862" t="s">
        <v>1055</v>
      </c>
      <c r="B27" s="862"/>
      <c r="C27" s="862"/>
      <c r="D27" s="862"/>
      <c r="E27" s="856">
        <f>+E3+E4+E5+E6+E8+E10+E12+E13+E14+E16+E18+E20+E23+E24+E25</f>
        <v>1848766</v>
      </c>
      <c r="F27" s="856">
        <f>+F3+F4+F5+F6+F8+F10+F12+F13+F14+F16+F18+F20+F23+F24+F25</f>
        <v>1749456</v>
      </c>
      <c r="G27" s="857">
        <f>F27*100/E27</f>
        <v>94.62830882869979</v>
      </c>
      <c r="H27" s="858"/>
      <c r="I27" s="395"/>
    </row>
    <row r="28" spans="1:8" ht="18" customHeight="1">
      <c r="A28" s="862"/>
      <c r="B28" s="862"/>
      <c r="C28" s="862"/>
      <c r="D28" s="862"/>
      <c r="E28" s="856"/>
      <c r="F28" s="856"/>
      <c r="G28" s="857"/>
      <c r="H28" s="858"/>
    </row>
    <row r="29" spans="1:7" ht="3" customHeight="1">
      <c r="A29" s="240"/>
      <c r="B29" s="240"/>
      <c r="C29" s="228"/>
      <c r="D29" s="228"/>
      <c r="E29" s="240"/>
      <c r="F29" s="240"/>
      <c r="G29" s="240"/>
    </row>
    <row r="30" spans="1:12" ht="14.25" customHeight="1">
      <c r="A30" s="240"/>
      <c r="B30" s="240"/>
      <c r="C30" s="860" t="s">
        <v>968</v>
      </c>
      <c r="D30" s="860"/>
      <c r="E30" s="402">
        <f>+E27+E15</f>
        <v>2175066</v>
      </c>
      <c r="F30" s="402">
        <f>+F27+F15</f>
        <v>2124102</v>
      </c>
      <c r="G30" s="393">
        <f>F30*100/E30</f>
        <v>97.65689868721225</v>
      </c>
      <c r="H30" s="403"/>
      <c r="I30" s="404"/>
      <c r="J30" s="241"/>
      <c r="K30" s="241"/>
      <c r="L30" s="405"/>
    </row>
    <row r="31" spans="1:12" ht="3.75" customHeight="1">
      <c r="A31" s="240"/>
      <c r="B31" s="240"/>
      <c r="C31" s="240"/>
      <c r="D31" s="240"/>
      <c r="E31" s="240"/>
      <c r="F31" s="240"/>
      <c r="G31" s="240"/>
      <c r="I31" s="406"/>
      <c r="J31" s="241"/>
      <c r="K31" s="241"/>
      <c r="L31" s="405"/>
    </row>
    <row r="32" spans="1:12" ht="12.75" customHeight="1">
      <c r="A32" s="861" t="s">
        <v>216</v>
      </c>
      <c r="B32" s="861"/>
      <c r="C32" s="861"/>
      <c r="D32" s="861"/>
      <c r="E32" s="402">
        <f>ПРЕДШКОЛСКА!D61+РАЗВОЈНО!D35+ШКОЛСКА!D67+'САВ. ЗА МЛАДЕ'!D27+ЖЕНЕ!D65+ОДРАСЛИ!D77+'ПРЕВЕНТИВНИ ЦЕНТАР'!D34+'КУЋНО ДЗ'!D43+ХИТНА!D47+ПАТРОНАЖА!D36+ЛАБОРАТОРИЈА!C164+'РТГ И УЗ'!D52+'СЛУЖБА СТОМАТОЛОГИЈЕ'!C35</f>
        <v>3470</v>
      </c>
      <c r="F32" s="402">
        <f>ПРЕДШКОЛСКА!E61+РАЗВОЈНО!E35+ШКОЛСКА!E67+'САВ. ЗА МЛАДЕ'!E27+ЖЕНЕ!E65+ОДРАСЛИ!E77+'ПРЕВЕНТИВНИ ЦЕНТАР'!E34+'КУЋНО ДЗ'!E43+ХИТНА!E47+ПАТРОНАЖА!E36+ЛАБОРАТОРИЈА!D164+'РТГ И УЗ'!E52+'СЛУЖБА СТОМАТОЛОГИЈЕ'!D35</f>
        <v>2846</v>
      </c>
      <c r="G32" s="402"/>
      <c r="H32" s="403"/>
      <c r="I32" s="407"/>
      <c r="J32" s="241"/>
      <c r="K32" s="408"/>
      <c r="L32" s="405"/>
    </row>
    <row r="33" spans="1:9" ht="1.5" customHeight="1">
      <c r="A33" s="409"/>
      <c r="B33" s="409"/>
      <c r="C33" s="409"/>
      <c r="D33" s="409"/>
      <c r="E33" s="228"/>
      <c r="F33" s="228"/>
      <c r="G33" s="228"/>
      <c r="H33" s="410"/>
      <c r="I33" s="396"/>
    </row>
    <row r="34" spans="1:9" ht="13.5" customHeight="1">
      <c r="A34" s="862" t="s">
        <v>1056</v>
      </c>
      <c r="B34" s="862"/>
      <c r="C34" s="862"/>
      <c r="D34" s="862"/>
      <c r="E34" s="228"/>
      <c r="F34" s="228"/>
      <c r="G34" s="228"/>
      <c r="H34" s="410"/>
      <c r="I34" s="396"/>
    </row>
    <row r="35" spans="1:9" ht="35.25" customHeight="1">
      <c r="A35" s="862"/>
      <c r="B35" s="862"/>
      <c r="C35" s="862"/>
      <c r="D35" s="862"/>
      <c r="E35" s="402">
        <f>+E30+E32</f>
        <v>2178536</v>
      </c>
      <c r="F35" s="402">
        <f>+F30+F32</f>
        <v>2126948</v>
      </c>
      <c r="G35" s="411">
        <f>+F35*100/E35</f>
        <v>97.63198772019375</v>
      </c>
      <c r="H35" s="403"/>
      <c r="I35" s="412"/>
    </row>
    <row r="36" spans="1:7" ht="3.75" customHeight="1">
      <c r="A36" s="240"/>
      <c r="B36" s="240"/>
      <c r="C36" s="240"/>
      <c r="D36" s="240"/>
      <c r="E36" s="240"/>
      <c r="F36" s="240"/>
      <c r="G36" s="240"/>
    </row>
    <row r="37" spans="1:7" ht="14.25" customHeight="1" hidden="1">
      <c r="A37" s="240"/>
      <c r="B37" s="240"/>
      <c r="C37" s="240"/>
      <c r="D37" s="240"/>
      <c r="E37" s="240"/>
      <c r="F37" s="240"/>
      <c r="G37" s="240"/>
    </row>
    <row r="38" spans="1:7" ht="14.25" customHeight="1" hidden="1">
      <c r="A38" s="240"/>
      <c r="B38" s="240"/>
      <c r="C38" s="240"/>
      <c r="D38" s="240"/>
      <c r="E38" s="240"/>
      <c r="F38" s="240"/>
      <c r="G38" s="240"/>
    </row>
    <row r="39" spans="1:7" ht="14.25" customHeight="1">
      <c r="A39" s="240"/>
      <c r="B39" s="240"/>
      <c r="C39" s="240"/>
      <c r="D39" s="240"/>
      <c r="E39" s="240">
        <f>ПРЕДШКОЛСКА!D63+РАЗВОЈНО!D37+ШКОЛСКА!D69+'САВ. ЗА МЛАДЕ'!D29+ЖЕНЕ!D67+ОДРАСЛИ!D79+'ПРЕВЕНТИВНИ ЦЕНТАР'!D36+'КУЋНО ДЗ'!D45+ХИТНА!D49+ПАТРОНАЖА!D38+ЛАБОРАТОРИЈА!C166+'РТГ И УЗ'!D54+'СЛУЖБА СТОМАТОЛОГИЈЕ'!C37+'СПОРТСКА МЕДИЦИНА'!D13</f>
        <v>2178536</v>
      </c>
      <c r="F39" s="240">
        <f>ПРЕДШКОЛСКА!E63+РАЗВОЈНО!E37+ШКОЛСКА!E69+'САВ. ЗА МЛАДЕ'!E29+ЖЕНЕ!E67+ОДРАСЛИ!E79+'ПРЕВЕНТИВНИ ЦЕНТАР'!E36+'КУЋНО ДЗ'!E45+ХИТНА!E49+ПАТРОНАЖА!E38+ЛАБОРАТОРИЈА!D166+'РТГ И УЗ'!E54+'СЛУЖБА СТОМАТОЛОГИЈЕ'!D37+'СПОРТСКА МЕДИЦИНА'!E13</f>
        <v>2126948</v>
      </c>
      <c r="G39" s="411">
        <f>+F39*100/E39</f>
        <v>97.63198772019375</v>
      </c>
    </row>
    <row r="41" spans="1:6" ht="14.25" customHeight="1">
      <c r="A41" s="131" t="s">
        <v>1062</v>
      </c>
      <c r="B41" s="104"/>
      <c r="C41" s="104"/>
      <c r="D41" s="104"/>
      <c r="E41" s="104"/>
      <c r="F41" s="104"/>
    </row>
    <row r="42" spans="1:6" ht="14.25" customHeight="1">
      <c r="A42" s="104"/>
      <c r="B42" s="104" t="s">
        <v>1061</v>
      </c>
      <c r="C42" s="104"/>
      <c r="D42" s="104"/>
      <c r="E42" s="104"/>
      <c r="F42" s="104"/>
    </row>
    <row r="43" spans="1:6" ht="14.25" customHeight="1">
      <c r="A43" s="104"/>
      <c r="B43" s="104"/>
      <c r="C43" s="104"/>
      <c r="D43" s="104"/>
      <c r="E43" s="104"/>
      <c r="F43" s="104"/>
    </row>
    <row r="44" spans="1:6" ht="14.25" customHeight="1">
      <c r="A44" s="104"/>
      <c r="B44" s="104"/>
      <c r="C44" s="104"/>
      <c r="D44" s="104"/>
      <c r="E44" s="104"/>
      <c r="F44" s="104"/>
    </row>
    <row r="45" spans="1:6" ht="14.25" customHeight="1">
      <c r="A45" s="104"/>
      <c r="B45" s="104"/>
      <c r="C45" s="104"/>
      <c r="D45" s="863" t="s">
        <v>1058</v>
      </c>
      <c r="E45" s="863"/>
      <c r="F45" s="863"/>
    </row>
    <row r="46" spans="1:6" ht="14.25" customHeight="1">
      <c r="A46" s="104"/>
      <c r="B46" s="104"/>
      <c r="C46" s="104"/>
      <c r="D46" s="131" t="s">
        <v>1059</v>
      </c>
      <c r="E46" s="131"/>
      <c r="F46" s="131"/>
    </row>
    <row r="47" spans="1:6" ht="14.25" customHeight="1">
      <c r="A47" s="104"/>
      <c r="B47" s="104"/>
      <c r="C47" s="104"/>
      <c r="D47" s="863" t="s">
        <v>1060</v>
      </c>
      <c r="E47" s="863"/>
      <c r="F47" s="863"/>
    </row>
    <row r="48" spans="1:6" ht="14.25" customHeight="1">
      <c r="A48" s="104"/>
      <c r="B48" s="104"/>
      <c r="C48" s="104"/>
      <c r="D48" s="863"/>
      <c r="E48" s="863"/>
      <c r="F48" s="863"/>
    </row>
  </sheetData>
  <sheetProtection selectLockedCells="1" selectUnlockedCells="1"/>
  <mergeCells count="33">
    <mergeCell ref="C30:D30"/>
    <mergeCell ref="A32:D32"/>
    <mergeCell ref="A34:D35"/>
    <mergeCell ref="A25:D25"/>
    <mergeCell ref="A27:D28"/>
    <mergeCell ref="E27:E28"/>
    <mergeCell ref="F27:F28"/>
    <mergeCell ref="G27:G28"/>
    <mergeCell ref="H27:H28"/>
    <mergeCell ref="A19:C19"/>
    <mergeCell ref="A20:C20"/>
    <mergeCell ref="A21:C21"/>
    <mergeCell ref="A22:D22"/>
    <mergeCell ref="A23:D23"/>
    <mergeCell ref="A24:D24"/>
    <mergeCell ref="A13:C13"/>
    <mergeCell ref="A14:C14"/>
    <mergeCell ref="A15:C15"/>
    <mergeCell ref="A16:C16"/>
    <mergeCell ref="A17:C17"/>
    <mergeCell ref="A18:C18"/>
    <mergeCell ref="A7:D7"/>
    <mergeCell ref="A8:C8"/>
    <mergeCell ref="A9:D9"/>
    <mergeCell ref="A10:C10"/>
    <mergeCell ref="A11:D11"/>
    <mergeCell ref="A12:C12"/>
    <mergeCell ref="A1:G1"/>
    <mergeCell ref="A2:D2"/>
    <mergeCell ref="A3:D3"/>
    <mergeCell ref="A4:D4"/>
    <mergeCell ref="A5:D5"/>
    <mergeCell ref="A6:D6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Roman,Обичан"&amp;12&amp;A</oddHeader>
    <oddFooter>&amp;C&amp;"Times New Roman,Обичан"&amp;12Страница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Roman,Обичан"&amp;12&amp;A</oddHeader>
    <oddFooter>&amp;C&amp;"Times New Roman,Обичан"&amp;12Страница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AF23" sqref="AF23"/>
    </sheetView>
  </sheetViews>
  <sheetFormatPr defaultColWidth="9.140625" defaultRowHeight="12.75"/>
  <cols>
    <col min="1" max="1" width="3.7109375" style="0" customWidth="1"/>
    <col min="2" max="2" width="9.140625" style="0" customWidth="1"/>
    <col min="4" max="4" width="4.7109375" style="0" customWidth="1"/>
    <col min="5" max="5" width="3.421875" style="0" customWidth="1"/>
    <col min="6" max="6" width="4.57421875" style="0" customWidth="1"/>
    <col min="7" max="7" width="4.140625" style="0" customWidth="1"/>
    <col min="8" max="8" width="5.00390625" style="0" customWidth="1"/>
    <col min="9" max="9" width="5.421875" style="0" customWidth="1"/>
    <col min="10" max="10" width="4.8515625" style="0" customWidth="1"/>
    <col min="11" max="11" width="4.421875" style="0" customWidth="1"/>
    <col min="12" max="12" width="5.421875" style="0" customWidth="1"/>
    <col min="13" max="13" width="6.00390625" style="0" customWidth="1"/>
    <col min="14" max="14" width="5.28125" style="0" customWidth="1"/>
    <col min="15" max="15" width="2.57421875" style="0" customWidth="1"/>
    <col min="16" max="17" width="4.00390625" style="0" customWidth="1"/>
    <col min="18" max="18" width="5.00390625" style="0" customWidth="1"/>
    <col min="19" max="19" width="4.28125" style="0" customWidth="1"/>
    <col min="20" max="20" width="4.421875" style="0" customWidth="1"/>
    <col min="21" max="21" width="5.57421875" style="0" customWidth="1"/>
    <col min="22" max="22" width="3.57421875" style="0" customWidth="1"/>
    <col min="23" max="23" width="3.140625" style="0" customWidth="1"/>
    <col min="24" max="24" width="4.28125" style="0" customWidth="1"/>
    <col min="25" max="25" width="4.7109375" style="0" customWidth="1"/>
    <col min="26" max="26" width="3.421875" style="0" customWidth="1"/>
  </cols>
  <sheetData>
    <row r="1" spans="1:30" s="500" customFormat="1" ht="14.25" customHeight="1">
      <c r="A1" s="761" t="s">
        <v>1045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494"/>
      <c r="AB1" s="499"/>
      <c r="AC1" s="499"/>
      <c r="AD1" s="499"/>
    </row>
    <row r="2" spans="1:27" s="500" customFormat="1" ht="13.5" customHeight="1">
      <c r="A2" s="507" t="s">
        <v>118</v>
      </c>
      <c r="B2" s="413"/>
      <c r="C2" s="422"/>
      <c r="D2" s="508" t="s">
        <v>974</v>
      </c>
      <c r="E2" s="509"/>
      <c r="F2" s="508"/>
      <c r="G2" s="508"/>
      <c r="H2" s="508"/>
      <c r="I2" s="508"/>
      <c r="J2" s="508"/>
      <c r="K2" s="508"/>
      <c r="L2" s="509"/>
      <c r="M2" s="510"/>
      <c r="N2" s="419"/>
      <c r="O2" s="511"/>
      <c r="P2" s="511"/>
      <c r="Q2" s="512"/>
      <c r="R2" s="512"/>
      <c r="S2" s="512"/>
      <c r="T2" s="512"/>
      <c r="U2" s="419"/>
      <c r="V2" s="419"/>
      <c r="W2" s="419"/>
      <c r="X2" s="421"/>
      <c r="Y2" s="421"/>
      <c r="Z2" s="513" t="s">
        <v>74</v>
      </c>
      <c r="AA2" s="495"/>
    </row>
    <row r="3" spans="1:27" s="421" customFormat="1" ht="0.75" customHeight="1">
      <c r="A3" s="504"/>
      <c r="B3" s="504"/>
      <c r="C3" s="505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AA3" s="496"/>
    </row>
    <row r="4" spans="1:30" s="421" customFormat="1" ht="1.5" customHeight="1" thickBot="1">
      <c r="A4" s="770"/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497"/>
      <c r="AB4" s="493"/>
      <c r="AC4" s="493"/>
      <c r="AD4" s="493"/>
    </row>
    <row r="5" spans="1:30" s="421" customFormat="1" ht="2.25" customHeight="1" hidden="1" thickBot="1">
      <c r="A5" s="54"/>
      <c r="B5" s="694"/>
      <c r="C5" s="693"/>
      <c r="D5" s="427"/>
      <c r="E5" s="692"/>
      <c r="F5" s="427"/>
      <c r="G5" s="427"/>
      <c r="H5" s="427"/>
      <c r="I5" s="427"/>
      <c r="J5" s="427"/>
      <c r="K5" s="427"/>
      <c r="L5" s="692"/>
      <c r="M5" s="691"/>
      <c r="N5" s="688"/>
      <c r="O5" s="690"/>
      <c r="P5" s="690"/>
      <c r="Q5" s="689"/>
      <c r="R5" s="689"/>
      <c r="S5" s="689"/>
      <c r="T5" s="689"/>
      <c r="U5" s="688"/>
      <c r="V5" s="688"/>
      <c r="W5" s="688"/>
      <c r="X5" s="688"/>
      <c r="Y5" s="687"/>
      <c r="Z5" s="687"/>
      <c r="AA5" s="497"/>
      <c r="AB5" s="493"/>
      <c r="AC5" s="493"/>
      <c r="AD5" s="493"/>
    </row>
    <row r="6" spans="1:30" s="421" customFormat="1" ht="21.75" customHeight="1" hidden="1" thickBot="1">
      <c r="A6" s="413"/>
      <c r="B6" s="413"/>
      <c r="C6" s="422"/>
      <c r="Z6" s="57"/>
      <c r="AA6" s="497"/>
      <c r="AB6" s="493"/>
      <c r="AC6" s="493"/>
      <c r="AD6" s="493"/>
    </row>
    <row r="7" spans="1:30" s="421" customFormat="1" ht="26.25" customHeight="1">
      <c r="A7" s="771" t="s">
        <v>75</v>
      </c>
      <c r="B7" s="774" t="s">
        <v>971</v>
      </c>
      <c r="C7" s="775"/>
      <c r="D7" s="780" t="s">
        <v>975</v>
      </c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2"/>
      <c r="U7" s="754" t="s">
        <v>983</v>
      </c>
      <c r="V7" s="755"/>
      <c r="W7" s="755"/>
      <c r="X7" s="755"/>
      <c r="Y7" s="755"/>
      <c r="Z7" s="756"/>
      <c r="AA7" s="497"/>
      <c r="AB7" s="493"/>
      <c r="AC7" s="493"/>
      <c r="AD7" s="493"/>
    </row>
    <row r="8" spans="1:30" s="421" customFormat="1" ht="12.75" customHeight="1">
      <c r="A8" s="772"/>
      <c r="B8" s="776"/>
      <c r="C8" s="777"/>
      <c r="D8" s="757" t="s">
        <v>76</v>
      </c>
      <c r="E8" s="758"/>
      <c r="F8" s="758"/>
      <c r="G8" s="759" t="s">
        <v>77</v>
      </c>
      <c r="H8" s="760" t="s">
        <v>78</v>
      </c>
      <c r="I8" s="758" t="s">
        <v>79</v>
      </c>
      <c r="J8" s="758" t="s">
        <v>80</v>
      </c>
      <c r="K8" s="758"/>
      <c r="L8" s="758"/>
      <c r="M8" s="758"/>
      <c r="N8" s="758"/>
      <c r="O8" s="758" t="s">
        <v>81</v>
      </c>
      <c r="P8" s="758"/>
      <c r="Q8" s="758"/>
      <c r="R8" s="758"/>
      <c r="S8" s="758"/>
      <c r="T8" s="762"/>
      <c r="U8" s="763" t="s">
        <v>984</v>
      </c>
      <c r="V8" s="764"/>
      <c r="W8" s="764"/>
      <c r="X8" s="764" t="s">
        <v>987</v>
      </c>
      <c r="Y8" s="764"/>
      <c r="Z8" s="765"/>
      <c r="AA8" s="497"/>
      <c r="AB8" s="493"/>
      <c r="AC8" s="493"/>
      <c r="AD8" s="493"/>
    </row>
    <row r="9" spans="1:30" s="421" customFormat="1" ht="38.25" customHeight="1">
      <c r="A9" s="773"/>
      <c r="B9" s="778"/>
      <c r="C9" s="779"/>
      <c r="D9" s="428" t="s">
        <v>82</v>
      </c>
      <c r="E9" s="436" t="s">
        <v>83</v>
      </c>
      <c r="F9" s="436" t="s">
        <v>84</v>
      </c>
      <c r="G9" s="759"/>
      <c r="H9" s="760"/>
      <c r="I9" s="758"/>
      <c r="J9" s="436" t="s">
        <v>85</v>
      </c>
      <c r="K9" s="436" t="s">
        <v>86</v>
      </c>
      <c r="L9" s="436" t="s">
        <v>84</v>
      </c>
      <c r="M9" s="462" t="s">
        <v>979</v>
      </c>
      <c r="N9" s="463" t="s">
        <v>87</v>
      </c>
      <c r="O9" s="436" t="s">
        <v>85</v>
      </c>
      <c r="P9" s="436" t="s">
        <v>86</v>
      </c>
      <c r="Q9" s="436" t="s">
        <v>88</v>
      </c>
      <c r="R9" s="465" t="s">
        <v>89</v>
      </c>
      <c r="S9" s="462" t="s">
        <v>78</v>
      </c>
      <c r="T9" s="468" t="s">
        <v>87</v>
      </c>
      <c r="U9" s="473" t="s">
        <v>985</v>
      </c>
      <c r="V9" s="465" t="s">
        <v>90</v>
      </c>
      <c r="W9" s="465" t="s">
        <v>986</v>
      </c>
      <c r="X9" s="465" t="s">
        <v>985</v>
      </c>
      <c r="Y9" s="465" t="s">
        <v>90</v>
      </c>
      <c r="Z9" s="484" t="s">
        <v>91</v>
      </c>
      <c r="AA9" s="497"/>
      <c r="AB9" s="493"/>
      <c r="AC9" s="493"/>
      <c r="AD9" s="493"/>
    </row>
    <row r="10" spans="1:30" s="421" customFormat="1" ht="19.5" customHeight="1" thickBot="1">
      <c r="A10" s="415">
        <v>0</v>
      </c>
      <c r="B10" s="766">
        <v>1</v>
      </c>
      <c r="C10" s="767"/>
      <c r="D10" s="429">
        <v>2</v>
      </c>
      <c r="E10" s="420">
        <v>3</v>
      </c>
      <c r="F10" s="420" t="s">
        <v>976</v>
      </c>
      <c r="G10" s="420">
        <v>5</v>
      </c>
      <c r="H10" s="420">
        <v>6</v>
      </c>
      <c r="I10" s="420" t="s">
        <v>977</v>
      </c>
      <c r="J10" s="420">
        <v>8</v>
      </c>
      <c r="K10" s="420">
        <v>9</v>
      </c>
      <c r="L10" s="420" t="s">
        <v>978</v>
      </c>
      <c r="M10" s="420">
        <v>11</v>
      </c>
      <c r="N10" s="420" t="s">
        <v>980</v>
      </c>
      <c r="O10" s="420">
        <v>13</v>
      </c>
      <c r="P10" s="420">
        <v>14</v>
      </c>
      <c r="Q10" s="420">
        <v>15</v>
      </c>
      <c r="R10" s="420" t="s">
        <v>981</v>
      </c>
      <c r="S10" s="420">
        <v>17</v>
      </c>
      <c r="T10" s="469" t="s">
        <v>982</v>
      </c>
      <c r="U10" s="474">
        <v>19</v>
      </c>
      <c r="V10" s="420">
        <v>20</v>
      </c>
      <c r="W10" s="420">
        <v>21</v>
      </c>
      <c r="X10" s="420">
        <v>22</v>
      </c>
      <c r="Y10" s="420">
        <v>23</v>
      </c>
      <c r="Z10" s="485">
        <v>24</v>
      </c>
      <c r="AA10" s="497"/>
      <c r="AB10" s="493"/>
      <c r="AC10" s="493"/>
      <c r="AD10" s="493"/>
    </row>
    <row r="11" spans="1:30" s="421" customFormat="1" ht="10.5" customHeight="1" thickTop="1">
      <c r="A11" s="414">
        <v>1</v>
      </c>
      <c r="B11" s="768" t="s">
        <v>92</v>
      </c>
      <c r="C11" s="769"/>
      <c r="D11" s="430"/>
      <c r="E11" s="437">
        <v>10</v>
      </c>
      <c r="F11" s="443">
        <f aca="true" t="shared" si="0" ref="F11:F39">SUM(D11:E11)</f>
        <v>10</v>
      </c>
      <c r="G11" s="447"/>
      <c r="H11" s="681">
        <v>9</v>
      </c>
      <c r="I11" s="453">
        <f aca="true" t="shared" si="1" ref="I11:I39">(F11+G11)-H11</f>
        <v>1</v>
      </c>
      <c r="J11" s="457">
        <v>12</v>
      </c>
      <c r="K11" s="457">
        <v>3</v>
      </c>
      <c r="L11" s="443">
        <f aca="true" t="shared" si="2" ref="L11:L39">SUM(J11:K11)</f>
        <v>15</v>
      </c>
      <c r="M11" s="681">
        <v>14</v>
      </c>
      <c r="N11" s="453">
        <f aca="true" t="shared" si="3" ref="N11:N39">L11-M11</f>
        <v>1</v>
      </c>
      <c r="O11" s="464"/>
      <c r="P11" s="464"/>
      <c r="Q11" s="464"/>
      <c r="R11" s="443">
        <f aca="true" t="shared" si="4" ref="R11:R27">SUM(O11:Q11)</f>
        <v>0</v>
      </c>
      <c r="S11" s="681"/>
      <c r="T11" s="470">
        <f aca="true" t="shared" si="5" ref="T11:T39">R11-S11</f>
        <v>0</v>
      </c>
      <c r="U11" s="475"/>
      <c r="V11" s="482"/>
      <c r="W11" s="482"/>
      <c r="X11" s="482"/>
      <c r="Y11" s="482"/>
      <c r="Z11" s="486"/>
      <c r="AA11" s="497"/>
      <c r="AB11" s="493"/>
      <c r="AC11" s="493"/>
      <c r="AD11" s="493"/>
    </row>
    <row r="12" spans="1:30" s="421" customFormat="1" ht="12.75">
      <c r="A12" s="416" t="s">
        <v>969</v>
      </c>
      <c r="B12" s="785" t="s">
        <v>93</v>
      </c>
      <c r="C12" s="786"/>
      <c r="D12" s="431"/>
      <c r="E12" s="438">
        <v>1</v>
      </c>
      <c r="F12" s="441">
        <f t="shared" si="0"/>
        <v>1</v>
      </c>
      <c r="G12" s="448"/>
      <c r="H12" s="681">
        <v>1</v>
      </c>
      <c r="I12" s="454">
        <f t="shared" si="1"/>
        <v>0</v>
      </c>
      <c r="J12" s="458">
        <v>1</v>
      </c>
      <c r="K12" s="458">
        <v>1</v>
      </c>
      <c r="L12" s="441">
        <f t="shared" si="2"/>
        <v>2</v>
      </c>
      <c r="M12" s="681">
        <v>1</v>
      </c>
      <c r="N12" s="454">
        <f t="shared" si="3"/>
        <v>1</v>
      </c>
      <c r="O12" s="460"/>
      <c r="P12" s="460"/>
      <c r="Q12" s="460"/>
      <c r="R12" s="441">
        <f t="shared" si="4"/>
        <v>0</v>
      </c>
      <c r="S12" s="681">
        <v>2</v>
      </c>
      <c r="T12" s="470">
        <f t="shared" si="5"/>
        <v>-2</v>
      </c>
      <c r="U12" s="476"/>
      <c r="V12" s="439"/>
      <c r="W12" s="439"/>
      <c r="X12" s="439"/>
      <c r="Y12" s="439"/>
      <c r="Z12" s="487"/>
      <c r="AA12" s="497"/>
      <c r="AB12" s="493"/>
      <c r="AC12" s="493"/>
      <c r="AD12" s="493"/>
    </row>
    <row r="13" spans="1:30" s="421" customFormat="1" ht="12.75">
      <c r="A13" s="417">
        <v>2</v>
      </c>
      <c r="B13" s="741" t="s">
        <v>94</v>
      </c>
      <c r="C13" s="786"/>
      <c r="D13" s="431">
        <v>3</v>
      </c>
      <c r="E13" s="438">
        <v>5</v>
      </c>
      <c r="F13" s="441">
        <f t="shared" si="0"/>
        <v>8</v>
      </c>
      <c r="G13" s="448"/>
      <c r="H13" s="681">
        <v>10</v>
      </c>
      <c r="I13" s="454">
        <f t="shared" si="1"/>
        <v>-2</v>
      </c>
      <c r="J13" s="458">
        <v>13</v>
      </c>
      <c r="K13" s="458"/>
      <c r="L13" s="441">
        <f t="shared" si="2"/>
        <v>13</v>
      </c>
      <c r="M13" s="681">
        <v>11</v>
      </c>
      <c r="N13" s="454">
        <f t="shared" si="3"/>
        <v>2</v>
      </c>
      <c r="O13" s="460"/>
      <c r="P13" s="460"/>
      <c r="Q13" s="460"/>
      <c r="R13" s="441">
        <f t="shared" si="4"/>
        <v>0</v>
      </c>
      <c r="S13" s="681"/>
      <c r="T13" s="470">
        <f t="shared" si="5"/>
        <v>0</v>
      </c>
      <c r="U13" s="476"/>
      <c r="V13" s="439"/>
      <c r="W13" s="439"/>
      <c r="X13" s="439"/>
      <c r="Y13" s="439"/>
      <c r="Z13" s="487"/>
      <c r="AA13" s="497"/>
      <c r="AB13" s="493"/>
      <c r="AC13" s="493"/>
      <c r="AD13" s="493"/>
    </row>
    <row r="14" spans="1:30" s="421" customFormat="1" ht="12.75">
      <c r="A14" s="417" t="s">
        <v>970</v>
      </c>
      <c r="B14" s="741" t="s">
        <v>95</v>
      </c>
      <c r="C14" s="742"/>
      <c r="D14" s="431">
        <v>2</v>
      </c>
      <c r="E14" s="438"/>
      <c r="F14" s="441">
        <f t="shared" si="0"/>
        <v>2</v>
      </c>
      <c r="G14" s="448"/>
      <c r="H14" s="681">
        <v>2</v>
      </c>
      <c r="I14" s="454">
        <f t="shared" si="1"/>
        <v>0</v>
      </c>
      <c r="J14" s="458">
        <v>1</v>
      </c>
      <c r="K14" s="460"/>
      <c r="L14" s="441">
        <f t="shared" si="2"/>
        <v>1</v>
      </c>
      <c r="M14" s="681">
        <v>2</v>
      </c>
      <c r="N14" s="454">
        <f t="shared" si="3"/>
        <v>-1</v>
      </c>
      <c r="O14" s="460"/>
      <c r="P14" s="458">
        <v>1</v>
      </c>
      <c r="Q14" s="458">
        <v>4</v>
      </c>
      <c r="R14" s="441">
        <f t="shared" si="4"/>
        <v>5</v>
      </c>
      <c r="S14" s="681">
        <v>3</v>
      </c>
      <c r="T14" s="470">
        <f t="shared" si="5"/>
        <v>2</v>
      </c>
      <c r="U14" s="476"/>
      <c r="V14" s="439"/>
      <c r="W14" s="439"/>
      <c r="X14" s="439"/>
      <c r="Y14" s="439"/>
      <c r="Z14" s="487"/>
      <c r="AA14" s="497"/>
      <c r="AB14" s="493"/>
      <c r="AC14" s="493"/>
      <c r="AD14" s="493"/>
    </row>
    <row r="15" spans="1:30" s="502" customFormat="1" ht="18" customHeight="1">
      <c r="A15" s="417">
        <v>3</v>
      </c>
      <c r="B15" s="741" t="s">
        <v>96</v>
      </c>
      <c r="C15" s="742"/>
      <c r="D15" s="431">
        <v>1</v>
      </c>
      <c r="E15" s="438">
        <v>6</v>
      </c>
      <c r="F15" s="441">
        <f t="shared" si="0"/>
        <v>7</v>
      </c>
      <c r="G15" s="448"/>
      <c r="H15" s="686">
        <v>9</v>
      </c>
      <c r="I15" s="454">
        <f t="shared" si="1"/>
        <v>-2</v>
      </c>
      <c r="J15" s="458">
        <v>10</v>
      </c>
      <c r="K15" s="458">
        <v>2</v>
      </c>
      <c r="L15" s="441">
        <f t="shared" si="2"/>
        <v>12</v>
      </c>
      <c r="M15" s="681">
        <v>12</v>
      </c>
      <c r="N15" s="454">
        <f t="shared" si="3"/>
        <v>0</v>
      </c>
      <c r="O15" s="460"/>
      <c r="P15" s="460"/>
      <c r="Q15" s="460"/>
      <c r="R15" s="441">
        <f t="shared" si="4"/>
        <v>0</v>
      </c>
      <c r="S15" s="681"/>
      <c r="T15" s="470">
        <f t="shared" si="5"/>
        <v>0</v>
      </c>
      <c r="U15" s="477"/>
      <c r="V15" s="483"/>
      <c r="W15" s="483"/>
      <c r="X15" s="483"/>
      <c r="Y15" s="483"/>
      <c r="Z15" s="488"/>
      <c r="AA15" s="498"/>
      <c r="AB15" s="501"/>
      <c r="AC15" s="501"/>
      <c r="AD15" s="501"/>
    </row>
    <row r="16" spans="1:30" s="421" customFormat="1" ht="20.25" customHeight="1">
      <c r="A16" s="417">
        <v>4</v>
      </c>
      <c r="B16" s="741" t="s">
        <v>97</v>
      </c>
      <c r="C16" s="742"/>
      <c r="D16" s="431">
        <v>29</v>
      </c>
      <c r="E16" s="438">
        <v>32</v>
      </c>
      <c r="F16" s="441">
        <f t="shared" si="0"/>
        <v>61</v>
      </c>
      <c r="G16" s="448"/>
      <c r="H16" s="681">
        <v>64</v>
      </c>
      <c r="I16" s="454">
        <f t="shared" si="1"/>
        <v>-3</v>
      </c>
      <c r="J16" s="458">
        <v>70</v>
      </c>
      <c r="K16" s="458">
        <v>3</v>
      </c>
      <c r="L16" s="441">
        <f t="shared" si="2"/>
        <v>73</v>
      </c>
      <c r="M16" s="681">
        <v>71</v>
      </c>
      <c r="N16" s="454">
        <f t="shared" si="3"/>
        <v>2</v>
      </c>
      <c r="O16" s="460"/>
      <c r="P16" s="458"/>
      <c r="Q16" s="460"/>
      <c r="R16" s="441">
        <f t="shared" si="4"/>
        <v>0</v>
      </c>
      <c r="S16" s="681"/>
      <c r="T16" s="470">
        <f t="shared" si="5"/>
        <v>0</v>
      </c>
      <c r="U16" s="476"/>
      <c r="V16" s="439"/>
      <c r="W16" s="439"/>
      <c r="X16" s="439"/>
      <c r="Y16" s="439"/>
      <c r="Z16" s="487"/>
      <c r="AA16" s="497"/>
      <c r="AB16" s="493"/>
      <c r="AC16" s="493"/>
      <c r="AD16" s="493"/>
    </row>
    <row r="17" spans="1:30" s="502" customFormat="1" ht="12.75">
      <c r="A17" s="417">
        <v>5</v>
      </c>
      <c r="B17" s="741" t="s">
        <v>98</v>
      </c>
      <c r="C17" s="742"/>
      <c r="D17" s="431">
        <v>13</v>
      </c>
      <c r="E17" s="438">
        <v>5</v>
      </c>
      <c r="F17" s="441">
        <f t="shared" si="0"/>
        <v>18</v>
      </c>
      <c r="G17" s="448"/>
      <c r="H17" s="681">
        <v>21</v>
      </c>
      <c r="I17" s="454">
        <f t="shared" si="1"/>
        <v>-3</v>
      </c>
      <c r="J17" s="458">
        <v>23</v>
      </c>
      <c r="K17" s="458">
        <v>2</v>
      </c>
      <c r="L17" s="441">
        <f t="shared" si="2"/>
        <v>25</v>
      </c>
      <c r="M17" s="681">
        <v>32</v>
      </c>
      <c r="N17" s="454">
        <f t="shared" si="3"/>
        <v>-7</v>
      </c>
      <c r="O17" s="460"/>
      <c r="P17" s="460"/>
      <c r="Q17" s="460"/>
      <c r="R17" s="441">
        <f t="shared" si="4"/>
        <v>0</v>
      </c>
      <c r="S17" s="681"/>
      <c r="T17" s="470">
        <f t="shared" si="5"/>
        <v>0</v>
      </c>
      <c r="U17" s="476"/>
      <c r="V17" s="439"/>
      <c r="W17" s="439"/>
      <c r="X17" s="439"/>
      <c r="Y17" s="439"/>
      <c r="Z17" s="487"/>
      <c r="AA17" s="498"/>
      <c r="AB17" s="501"/>
      <c r="AC17" s="501"/>
      <c r="AD17" s="501"/>
    </row>
    <row r="18" spans="1:30" s="496" customFormat="1" ht="17.25" customHeight="1">
      <c r="A18" s="418">
        <v>6</v>
      </c>
      <c r="B18" s="787" t="s">
        <v>99</v>
      </c>
      <c r="C18" s="788"/>
      <c r="D18" s="431">
        <v>1</v>
      </c>
      <c r="E18" s="438">
        <v>4</v>
      </c>
      <c r="F18" s="444">
        <f t="shared" si="0"/>
        <v>5</v>
      </c>
      <c r="G18" s="449"/>
      <c r="H18" s="452">
        <v>5</v>
      </c>
      <c r="I18" s="455">
        <f t="shared" si="1"/>
        <v>0</v>
      </c>
      <c r="J18" s="458">
        <v>14</v>
      </c>
      <c r="K18" s="458">
        <v>3</v>
      </c>
      <c r="L18" s="444">
        <f t="shared" si="2"/>
        <v>17</v>
      </c>
      <c r="M18" s="452">
        <v>20</v>
      </c>
      <c r="N18" s="455">
        <f t="shared" si="3"/>
        <v>-3</v>
      </c>
      <c r="O18" s="458"/>
      <c r="P18" s="458"/>
      <c r="Q18" s="458"/>
      <c r="R18" s="444">
        <f t="shared" si="4"/>
        <v>0</v>
      </c>
      <c r="S18" s="452"/>
      <c r="T18" s="471">
        <f t="shared" si="5"/>
        <v>0</v>
      </c>
      <c r="U18" s="478"/>
      <c r="V18" s="438"/>
      <c r="W18" s="438"/>
      <c r="X18" s="438"/>
      <c r="Y18" s="438"/>
      <c r="Z18" s="489"/>
      <c r="AA18" s="497"/>
      <c r="AB18" s="497"/>
      <c r="AC18" s="497"/>
      <c r="AD18" s="497"/>
    </row>
    <row r="19" spans="1:30" s="421" customFormat="1" ht="12.75">
      <c r="A19" s="417">
        <v>7</v>
      </c>
      <c r="B19" s="741" t="s">
        <v>100</v>
      </c>
      <c r="C19" s="742"/>
      <c r="D19" s="432"/>
      <c r="E19" s="439"/>
      <c r="F19" s="441">
        <f t="shared" si="0"/>
        <v>0</v>
      </c>
      <c r="G19" s="448"/>
      <c r="H19" s="681"/>
      <c r="I19" s="454">
        <f t="shared" si="1"/>
        <v>0</v>
      </c>
      <c r="J19" s="458"/>
      <c r="K19" s="458">
        <v>20</v>
      </c>
      <c r="L19" s="441">
        <f t="shared" si="2"/>
        <v>20</v>
      </c>
      <c r="M19" s="681">
        <v>25</v>
      </c>
      <c r="N19" s="454">
        <f t="shared" si="3"/>
        <v>-5</v>
      </c>
      <c r="O19" s="460"/>
      <c r="P19" s="460"/>
      <c r="Q19" s="460"/>
      <c r="R19" s="441">
        <f t="shared" si="4"/>
        <v>0</v>
      </c>
      <c r="S19" s="681"/>
      <c r="T19" s="470">
        <f t="shared" si="5"/>
        <v>0</v>
      </c>
      <c r="U19" s="476"/>
      <c r="V19" s="439"/>
      <c r="W19" s="439"/>
      <c r="X19" s="439"/>
      <c r="Y19" s="439"/>
      <c r="Z19" s="487"/>
      <c r="AA19" s="497"/>
      <c r="AB19" s="493"/>
      <c r="AC19" s="493"/>
      <c r="AD19" s="493"/>
    </row>
    <row r="20" spans="1:30" s="421" customFormat="1" ht="12.75">
      <c r="A20" s="418">
        <v>8</v>
      </c>
      <c r="B20" s="787" t="s">
        <v>101</v>
      </c>
      <c r="C20" s="788"/>
      <c r="D20" s="431"/>
      <c r="E20" s="438">
        <v>3</v>
      </c>
      <c r="F20" s="444">
        <f t="shared" si="0"/>
        <v>3</v>
      </c>
      <c r="G20" s="449"/>
      <c r="H20" s="452">
        <v>3</v>
      </c>
      <c r="I20" s="455">
        <f t="shared" si="1"/>
        <v>0</v>
      </c>
      <c r="J20" s="458"/>
      <c r="K20" s="458">
        <v>5</v>
      </c>
      <c r="L20" s="444">
        <f t="shared" si="2"/>
        <v>5</v>
      </c>
      <c r="M20" s="452">
        <v>6</v>
      </c>
      <c r="N20" s="455">
        <f t="shared" si="3"/>
        <v>-1</v>
      </c>
      <c r="O20" s="458"/>
      <c r="P20" s="458"/>
      <c r="Q20" s="458"/>
      <c r="R20" s="444">
        <f t="shared" si="4"/>
        <v>0</v>
      </c>
      <c r="S20" s="452"/>
      <c r="T20" s="471">
        <f t="shared" si="5"/>
        <v>0</v>
      </c>
      <c r="U20" s="478"/>
      <c r="V20" s="438"/>
      <c r="W20" s="438"/>
      <c r="X20" s="438"/>
      <c r="Y20" s="438"/>
      <c r="Z20" s="489"/>
      <c r="AA20" s="497"/>
      <c r="AB20" s="493"/>
      <c r="AC20" s="493"/>
      <c r="AD20" s="493"/>
    </row>
    <row r="21" spans="1:30" s="421" customFormat="1" ht="13.5" customHeight="1">
      <c r="A21" s="417">
        <v>9</v>
      </c>
      <c r="B21" s="741" t="s">
        <v>102</v>
      </c>
      <c r="C21" s="742"/>
      <c r="D21" s="433"/>
      <c r="E21" s="440">
        <v>2</v>
      </c>
      <c r="F21" s="441">
        <f t="shared" si="0"/>
        <v>2</v>
      </c>
      <c r="G21" s="450"/>
      <c r="H21" s="686">
        <v>3</v>
      </c>
      <c r="I21" s="454">
        <f t="shared" si="1"/>
        <v>-1</v>
      </c>
      <c r="J21" s="459">
        <v>19</v>
      </c>
      <c r="K21" s="461"/>
      <c r="L21" s="441">
        <f t="shared" si="2"/>
        <v>19</v>
      </c>
      <c r="M21" s="686">
        <v>30</v>
      </c>
      <c r="N21" s="454">
        <f t="shared" si="3"/>
        <v>-11</v>
      </c>
      <c r="O21" s="461"/>
      <c r="P21" s="461"/>
      <c r="Q21" s="459">
        <v>2</v>
      </c>
      <c r="R21" s="441">
        <f t="shared" si="4"/>
        <v>2</v>
      </c>
      <c r="S21" s="685">
        <v>2</v>
      </c>
      <c r="T21" s="470">
        <f t="shared" si="5"/>
        <v>0</v>
      </c>
      <c r="U21" s="479"/>
      <c r="V21" s="450"/>
      <c r="W21" s="450"/>
      <c r="X21" s="450"/>
      <c r="Y21" s="450"/>
      <c r="Z21" s="490"/>
      <c r="AA21" s="497"/>
      <c r="AB21" s="493"/>
      <c r="AC21" s="493"/>
      <c r="AD21" s="493"/>
    </row>
    <row r="22" spans="1:30" s="421" customFormat="1" ht="10.5" customHeight="1">
      <c r="A22" s="783">
        <v>10</v>
      </c>
      <c r="B22" s="784" t="s">
        <v>103</v>
      </c>
      <c r="C22" s="424" t="s">
        <v>104</v>
      </c>
      <c r="D22" s="432"/>
      <c r="E22" s="439"/>
      <c r="F22" s="441">
        <f t="shared" si="0"/>
        <v>0</v>
      </c>
      <c r="G22" s="448"/>
      <c r="H22" s="681"/>
      <c r="I22" s="454">
        <f t="shared" si="1"/>
        <v>0</v>
      </c>
      <c r="J22" s="460"/>
      <c r="K22" s="460"/>
      <c r="L22" s="441">
        <f t="shared" si="2"/>
        <v>0</v>
      </c>
      <c r="M22" s="681"/>
      <c r="N22" s="454">
        <f t="shared" si="3"/>
        <v>0</v>
      </c>
      <c r="O22" s="461"/>
      <c r="P22" s="461"/>
      <c r="Q22" s="461"/>
      <c r="R22" s="441">
        <f t="shared" si="4"/>
        <v>0</v>
      </c>
      <c r="S22" s="685"/>
      <c r="T22" s="470">
        <f t="shared" si="5"/>
        <v>0</v>
      </c>
      <c r="U22" s="476"/>
      <c r="V22" s="439"/>
      <c r="W22" s="439"/>
      <c r="X22" s="439"/>
      <c r="Y22" s="439"/>
      <c r="Z22" s="487"/>
      <c r="AA22" s="497"/>
      <c r="AB22" s="493"/>
      <c r="AC22" s="493"/>
      <c r="AD22" s="493"/>
    </row>
    <row r="23" spans="1:30" s="421" customFormat="1" ht="15" customHeight="1">
      <c r="A23" s="783"/>
      <c r="B23" s="784"/>
      <c r="C23" s="424" t="s">
        <v>105</v>
      </c>
      <c r="D23" s="432"/>
      <c r="E23" s="439"/>
      <c r="F23" s="441">
        <f t="shared" si="0"/>
        <v>0</v>
      </c>
      <c r="G23" s="448"/>
      <c r="H23" s="681"/>
      <c r="I23" s="454">
        <f t="shared" si="1"/>
        <v>0</v>
      </c>
      <c r="J23" s="461"/>
      <c r="K23" s="461"/>
      <c r="L23" s="441">
        <f t="shared" si="2"/>
        <v>0</v>
      </c>
      <c r="M23" s="681"/>
      <c r="N23" s="454">
        <f t="shared" si="3"/>
        <v>0</v>
      </c>
      <c r="O23" s="461"/>
      <c r="P23" s="461"/>
      <c r="Q23" s="461"/>
      <c r="R23" s="441">
        <f t="shared" si="4"/>
        <v>0</v>
      </c>
      <c r="S23" s="685"/>
      <c r="T23" s="470">
        <f t="shared" si="5"/>
        <v>0</v>
      </c>
      <c r="U23" s="476"/>
      <c r="V23" s="439"/>
      <c r="W23" s="439"/>
      <c r="X23" s="439"/>
      <c r="Y23" s="439"/>
      <c r="Z23" s="487"/>
      <c r="AA23" s="497"/>
      <c r="AB23" s="493"/>
      <c r="AC23" s="493"/>
      <c r="AD23" s="493"/>
    </row>
    <row r="24" spans="1:30" s="421" customFormat="1" ht="10.5" customHeight="1">
      <c r="A24" s="783"/>
      <c r="B24" s="784"/>
      <c r="C24" s="424" t="s">
        <v>106</v>
      </c>
      <c r="D24" s="432"/>
      <c r="E24" s="439"/>
      <c r="F24" s="441">
        <f t="shared" si="0"/>
        <v>0</v>
      </c>
      <c r="G24" s="448"/>
      <c r="H24" s="681"/>
      <c r="I24" s="454">
        <f t="shared" si="1"/>
        <v>0</v>
      </c>
      <c r="J24" s="461"/>
      <c r="K24" s="461"/>
      <c r="L24" s="441">
        <f t="shared" si="2"/>
        <v>0</v>
      </c>
      <c r="M24" s="681"/>
      <c r="N24" s="454">
        <f t="shared" si="3"/>
        <v>0</v>
      </c>
      <c r="O24" s="461"/>
      <c r="P24" s="461"/>
      <c r="Q24" s="461"/>
      <c r="R24" s="441">
        <f t="shared" si="4"/>
        <v>0</v>
      </c>
      <c r="S24" s="685"/>
      <c r="T24" s="470">
        <f t="shared" si="5"/>
        <v>0</v>
      </c>
      <c r="U24" s="476"/>
      <c r="V24" s="439"/>
      <c r="W24" s="439"/>
      <c r="X24" s="439"/>
      <c r="Y24" s="439"/>
      <c r="Z24" s="487"/>
      <c r="AA24" s="497"/>
      <c r="AB24" s="493"/>
      <c r="AC24" s="493"/>
      <c r="AD24" s="493"/>
    </row>
    <row r="25" spans="1:30" s="421" customFormat="1" ht="7.5" customHeight="1">
      <c r="A25" s="783"/>
      <c r="B25" s="784"/>
      <c r="C25" s="424" t="s">
        <v>107</v>
      </c>
      <c r="D25" s="432"/>
      <c r="E25" s="439"/>
      <c r="F25" s="441">
        <f t="shared" si="0"/>
        <v>0</v>
      </c>
      <c r="G25" s="448"/>
      <c r="H25" s="681"/>
      <c r="I25" s="454">
        <f t="shared" si="1"/>
        <v>0</v>
      </c>
      <c r="J25" s="461"/>
      <c r="K25" s="461"/>
      <c r="L25" s="441">
        <f t="shared" si="2"/>
        <v>0</v>
      </c>
      <c r="M25" s="681"/>
      <c r="N25" s="454">
        <f t="shared" si="3"/>
        <v>0</v>
      </c>
      <c r="O25" s="461"/>
      <c r="P25" s="461"/>
      <c r="Q25" s="461"/>
      <c r="R25" s="441">
        <f t="shared" si="4"/>
        <v>0</v>
      </c>
      <c r="S25" s="682"/>
      <c r="T25" s="470">
        <f t="shared" si="5"/>
        <v>0</v>
      </c>
      <c r="U25" s="476"/>
      <c r="V25" s="439"/>
      <c r="W25" s="439"/>
      <c r="X25" s="439"/>
      <c r="Y25" s="439"/>
      <c r="Z25" s="487"/>
      <c r="AA25" s="497"/>
      <c r="AB25" s="493"/>
      <c r="AC25" s="493"/>
      <c r="AD25" s="493"/>
    </row>
    <row r="26" spans="1:30" s="421" customFormat="1" ht="10.5" customHeight="1">
      <c r="A26" s="783"/>
      <c r="B26" s="784"/>
      <c r="C26" s="424" t="s">
        <v>108</v>
      </c>
      <c r="D26" s="432"/>
      <c r="E26" s="439"/>
      <c r="F26" s="441">
        <f t="shared" si="0"/>
        <v>0</v>
      </c>
      <c r="G26" s="448"/>
      <c r="H26" s="685"/>
      <c r="I26" s="454">
        <f t="shared" si="1"/>
        <v>0</v>
      </c>
      <c r="J26" s="461"/>
      <c r="K26" s="461"/>
      <c r="L26" s="441">
        <f t="shared" si="2"/>
        <v>0</v>
      </c>
      <c r="M26" s="685"/>
      <c r="N26" s="684">
        <f t="shared" si="3"/>
        <v>0</v>
      </c>
      <c r="O26" s="682"/>
      <c r="P26" s="682"/>
      <c r="Q26" s="682"/>
      <c r="R26" s="683">
        <f t="shared" si="4"/>
        <v>0</v>
      </c>
      <c r="S26" s="682"/>
      <c r="T26" s="470">
        <f t="shared" si="5"/>
        <v>0</v>
      </c>
      <c r="U26" s="476"/>
      <c r="V26" s="439"/>
      <c r="W26" s="439"/>
      <c r="X26" s="439"/>
      <c r="Y26" s="439"/>
      <c r="Z26" s="487"/>
      <c r="AA26" s="497"/>
      <c r="AB26" s="493"/>
      <c r="AC26" s="493"/>
      <c r="AD26" s="493"/>
    </row>
    <row r="27" spans="1:30" s="421" customFormat="1" ht="12.75" customHeight="1" hidden="1">
      <c r="A27" s="783"/>
      <c r="B27" s="784"/>
      <c r="C27" s="424" t="s">
        <v>109</v>
      </c>
      <c r="D27" s="432"/>
      <c r="E27" s="439"/>
      <c r="F27" s="441">
        <f t="shared" si="0"/>
        <v>0</v>
      </c>
      <c r="G27" s="448"/>
      <c r="H27" s="685"/>
      <c r="I27" s="454">
        <f t="shared" si="1"/>
        <v>0</v>
      </c>
      <c r="J27" s="461"/>
      <c r="K27" s="461"/>
      <c r="L27" s="441">
        <f t="shared" si="2"/>
        <v>0</v>
      </c>
      <c r="M27" s="685"/>
      <c r="N27" s="684">
        <f t="shared" si="3"/>
        <v>0</v>
      </c>
      <c r="O27" s="682"/>
      <c r="P27" s="682"/>
      <c r="Q27" s="682"/>
      <c r="R27" s="683">
        <f t="shared" si="4"/>
        <v>0</v>
      </c>
      <c r="S27" s="682"/>
      <c r="T27" s="470">
        <f t="shared" si="5"/>
        <v>0</v>
      </c>
      <c r="U27" s="476"/>
      <c r="V27" s="439"/>
      <c r="W27" s="439"/>
      <c r="X27" s="439"/>
      <c r="Y27" s="439"/>
      <c r="Z27" s="487"/>
      <c r="AA27" s="497"/>
      <c r="AB27" s="493"/>
      <c r="AC27" s="493"/>
      <c r="AD27" s="493"/>
    </row>
    <row r="28" spans="1:30" s="421" customFormat="1" ht="8.25" customHeight="1">
      <c r="A28" s="783"/>
      <c r="B28" s="784"/>
      <c r="C28" s="424" t="s">
        <v>110</v>
      </c>
      <c r="D28" s="432"/>
      <c r="E28" s="439"/>
      <c r="F28" s="441">
        <f t="shared" si="0"/>
        <v>0</v>
      </c>
      <c r="G28" s="448"/>
      <c r="H28" s="681"/>
      <c r="I28" s="454">
        <f t="shared" si="1"/>
        <v>0</v>
      </c>
      <c r="J28" s="461"/>
      <c r="K28" s="461"/>
      <c r="L28" s="441">
        <f t="shared" si="2"/>
        <v>0</v>
      </c>
      <c r="M28" s="681"/>
      <c r="N28" s="684">
        <f t="shared" si="3"/>
        <v>0</v>
      </c>
      <c r="O28" s="682"/>
      <c r="P28" s="682"/>
      <c r="Q28" s="682"/>
      <c r="R28" s="683">
        <v>0</v>
      </c>
      <c r="S28" s="682"/>
      <c r="T28" s="470">
        <f t="shared" si="5"/>
        <v>0</v>
      </c>
      <c r="U28" s="477"/>
      <c r="V28" s="483"/>
      <c r="W28" s="483"/>
      <c r="X28" s="483"/>
      <c r="Y28" s="483"/>
      <c r="Z28" s="488"/>
      <c r="AA28" s="497"/>
      <c r="AB28" s="493"/>
      <c r="AC28" s="493"/>
      <c r="AD28" s="493"/>
    </row>
    <row r="29" spans="1:30" s="421" customFormat="1" ht="9.75" customHeight="1">
      <c r="A29" s="783"/>
      <c r="B29" s="784"/>
      <c r="C29" s="424" t="s">
        <v>111</v>
      </c>
      <c r="D29" s="432"/>
      <c r="E29" s="439"/>
      <c r="F29" s="441">
        <f t="shared" si="0"/>
        <v>0</v>
      </c>
      <c r="G29" s="448"/>
      <c r="H29" s="681"/>
      <c r="I29" s="454">
        <f t="shared" si="1"/>
        <v>0</v>
      </c>
      <c r="J29" s="461"/>
      <c r="K29" s="461"/>
      <c r="L29" s="441">
        <f t="shared" si="2"/>
        <v>0</v>
      </c>
      <c r="M29" s="681"/>
      <c r="N29" s="454">
        <f t="shared" si="3"/>
        <v>0</v>
      </c>
      <c r="O29" s="461"/>
      <c r="P29" s="461"/>
      <c r="Q29" s="461"/>
      <c r="R29" s="441">
        <v>0</v>
      </c>
      <c r="S29" s="682"/>
      <c r="T29" s="470">
        <f t="shared" si="5"/>
        <v>0</v>
      </c>
      <c r="U29" s="477"/>
      <c r="V29" s="483"/>
      <c r="W29" s="483"/>
      <c r="X29" s="483"/>
      <c r="Y29" s="483"/>
      <c r="Z29" s="488"/>
      <c r="AA29" s="497"/>
      <c r="AB29" s="493"/>
      <c r="AC29" s="493"/>
      <c r="AD29" s="493"/>
    </row>
    <row r="30" spans="1:30" s="421" customFormat="1" ht="7.5" customHeight="1">
      <c r="A30" s="783"/>
      <c r="B30" s="784"/>
      <c r="C30" s="425" t="s">
        <v>972</v>
      </c>
      <c r="D30" s="432"/>
      <c r="E30" s="439"/>
      <c r="F30" s="441">
        <f t="shared" si="0"/>
        <v>0</v>
      </c>
      <c r="G30" s="448"/>
      <c r="H30" s="681"/>
      <c r="I30" s="454">
        <f t="shared" si="1"/>
        <v>0</v>
      </c>
      <c r="J30" s="461"/>
      <c r="K30" s="461"/>
      <c r="L30" s="441">
        <f t="shared" si="2"/>
        <v>0</v>
      </c>
      <c r="M30" s="681"/>
      <c r="N30" s="454">
        <f t="shared" si="3"/>
        <v>0</v>
      </c>
      <c r="O30" s="461"/>
      <c r="P30" s="461"/>
      <c r="Q30" s="461"/>
      <c r="R30" s="441">
        <f aca="true" t="shared" si="6" ref="R30:R39">SUM(O30:Q30)</f>
        <v>0</v>
      </c>
      <c r="S30" s="682"/>
      <c r="T30" s="470">
        <f t="shared" si="5"/>
        <v>0</v>
      </c>
      <c r="U30" s="477"/>
      <c r="V30" s="483"/>
      <c r="W30" s="483"/>
      <c r="X30" s="483"/>
      <c r="Y30" s="483"/>
      <c r="Z30" s="488"/>
      <c r="AA30" s="497"/>
      <c r="AB30" s="493"/>
      <c r="AC30" s="493"/>
      <c r="AD30" s="493"/>
    </row>
    <row r="31" spans="1:30" s="421" customFormat="1" ht="9.75" customHeight="1">
      <c r="A31" s="417">
        <v>11</v>
      </c>
      <c r="B31" s="741" t="s">
        <v>112</v>
      </c>
      <c r="C31" s="742"/>
      <c r="D31" s="432"/>
      <c r="E31" s="439"/>
      <c r="F31" s="441">
        <f t="shared" si="0"/>
        <v>0</v>
      </c>
      <c r="G31" s="448"/>
      <c r="H31" s="681"/>
      <c r="I31" s="454">
        <f t="shared" si="1"/>
        <v>0</v>
      </c>
      <c r="J31" s="460"/>
      <c r="K31" s="460"/>
      <c r="L31" s="441">
        <f t="shared" si="2"/>
        <v>0</v>
      </c>
      <c r="M31" s="681"/>
      <c r="N31" s="454">
        <f t="shared" si="3"/>
        <v>0</v>
      </c>
      <c r="O31" s="460"/>
      <c r="P31" s="460"/>
      <c r="Q31" s="460"/>
      <c r="R31" s="441">
        <f t="shared" si="6"/>
        <v>0</v>
      </c>
      <c r="S31" s="461"/>
      <c r="T31" s="470">
        <f t="shared" si="5"/>
        <v>0</v>
      </c>
      <c r="U31" s="476"/>
      <c r="V31" s="439"/>
      <c r="W31" s="439"/>
      <c r="X31" s="439"/>
      <c r="Y31" s="439"/>
      <c r="Z31" s="487"/>
      <c r="AA31" s="497"/>
      <c r="AB31" s="493"/>
      <c r="AC31" s="493"/>
      <c r="AD31" s="493"/>
    </row>
    <row r="32" spans="1:30" s="421" customFormat="1" ht="12.75">
      <c r="A32" s="417">
        <v>12</v>
      </c>
      <c r="B32" s="741" t="s">
        <v>113</v>
      </c>
      <c r="C32" s="742"/>
      <c r="D32" s="432"/>
      <c r="E32" s="439"/>
      <c r="F32" s="441">
        <f t="shared" si="0"/>
        <v>0</v>
      </c>
      <c r="G32" s="448"/>
      <c r="H32" s="681"/>
      <c r="I32" s="454">
        <f t="shared" si="1"/>
        <v>0</v>
      </c>
      <c r="J32" s="460"/>
      <c r="K32" s="460"/>
      <c r="L32" s="441">
        <f t="shared" si="2"/>
        <v>0</v>
      </c>
      <c r="M32" s="681"/>
      <c r="N32" s="454">
        <f t="shared" si="3"/>
        <v>0</v>
      </c>
      <c r="O32" s="460"/>
      <c r="P32" s="460"/>
      <c r="Q32" s="460"/>
      <c r="R32" s="441">
        <f t="shared" si="6"/>
        <v>0</v>
      </c>
      <c r="S32" s="460"/>
      <c r="T32" s="470">
        <f t="shared" si="5"/>
        <v>0</v>
      </c>
      <c r="U32" s="476"/>
      <c r="V32" s="439"/>
      <c r="W32" s="439"/>
      <c r="X32" s="439"/>
      <c r="Y32" s="439"/>
      <c r="Z32" s="487"/>
      <c r="AA32" s="497"/>
      <c r="AB32" s="493"/>
      <c r="AC32" s="493"/>
      <c r="AD32" s="493"/>
    </row>
    <row r="33" spans="1:30" s="421" customFormat="1" ht="12.75" customHeight="1">
      <c r="A33" s="417">
        <v>13</v>
      </c>
      <c r="B33" s="741" t="s">
        <v>114</v>
      </c>
      <c r="C33" s="742"/>
      <c r="D33" s="432"/>
      <c r="E33" s="438">
        <v>1</v>
      </c>
      <c r="F33" s="441">
        <f t="shared" si="0"/>
        <v>1</v>
      </c>
      <c r="G33" s="448"/>
      <c r="H33" s="681">
        <v>1</v>
      </c>
      <c r="I33" s="454">
        <f t="shared" si="1"/>
        <v>0</v>
      </c>
      <c r="J33" s="460"/>
      <c r="K33" s="458">
        <v>1</v>
      </c>
      <c r="L33" s="441">
        <f t="shared" si="2"/>
        <v>1</v>
      </c>
      <c r="M33" s="681"/>
      <c r="N33" s="454">
        <f t="shared" si="3"/>
        <v>1</v>
      </c>
      <c r="O33" s="460"/>
      <c r="P33" s="460"/>
      <c r="Q33" s="460"/>
      <c r="R33" s="441">
        <f t="shared" si="6"/>
        <v>0</v>
      </c>
      <c r="S33" s="439"/>
      <c r="T33" s="470">
        <f t="shared" si="5"/>
        <v>0</v>
      </c>
      <c r="U33" s="476"/>
      <c r="V33" s="439"/>
      <c r="W33" s="439"/>
      <c r="X33" s="439"/>
      <c r="Y33" s="439"/>
      <c r="Z33" s="487"/>
      <c r="AA33" s="497"/>
      <c r="AB33" s="493"/>
      <c r="AC33" s="493"/>
      <c r="AD33" s="493"/>
    </row>
    <row r="34" spans="1:30" s="421" customFormat="1" ht="15" customHeight="1">
      <c r="A34" s="743" t="s">
        <v>117</v>
      </c>
      <c r="B34" s="744"/>
      <c r="C34" s="745"/>
      <c r="D34" s="434">
        <f>SUM(D11:D33)</f>
        <v>49</v>
      </c>
      <c r="E34" s="441">
        <f>SUM(E11:E33)</f>
        <v>69</v>
      </c>
      <c r="F34" s="445">
        <f t="shared" si="0"/>
        <v>118</v>
      </c>
      <c r="G34" s="441">
        <f>SUM(G11:G33)</f>
        <v>0</v>
      </c>
      <c r="H34" s="441">
        <f>SUM(H11:H33)</f>
        <v>128</v>
      </c>
      <c r="I34" s="454">
        <f t="shared" si="1"/>
        <v>-10</v>
      </c>
      <c r="J34" s="441">
        <f>SUM(J11:J33)</f>
        <v>163</v>
      </c>
      <c r="K34" s="441">
        <f>SUM(K11:K33)</f>
        <v>40</v>
      </c>
      <c r="L34" s="445">
        <f t="shared" si="2"/>
        <v>203</v>
      </c>
      <c r="M34" s="441">
        <f>SUM(M11:M33)</f>
        <v>224</v>
      </c>
      <c r="N34" s="454">
        <f t="shared" si="3"/>
        <v>-21</v>
      </c>
      <c r="O34" s="441">
        <f>SUM(O11:O33)</f>
        <v>0</v>
      </c>
      <c r="P34" s="441">
        <f>SUM(P11:P33)</f>
        <v>1</v>
      </c>
      <c r="Q34" s="441">
        <f>SUM(Q11:Q33)</f>
        <v>6</v>
      </c>
      <c r="R34" s="445">
        <f t="shared" si="6"/>
        <v>7</v>
      </c>
      <c r="S34" s="466">
        <f>SUM(S11:S33)</f>
        <v>7</v>
      </c>
      <c r="T34" s="470">
        <f t="shared" si="5"/>
        <v>0</v>
      </c>
      <c r="U34" s="480">
        <f aca="true" t="shared" si="7" ref="U34:Z34">SUM(U11:U33)</f>
        <v>0</v>
      </c>
      <c r="V34" s="441">
        <f t="shared" si="7"/>
        <v>0</v>
      </c>
      <c r="W34" s="441">
        <f t="shared" si="7"/>
        <v>0</v>
      </c>
      <c r="X34" s="441">
        <f t="shared" si="7"/>
        <v>0</v>
      </c>
      <c r="Y34" s="441">
        <f t="shared" si="7"/>
        <v>0</v>
      </c>
      <c r="Z34" s="491">
        <f t="shared" si="7"/>
        <v>0</v>
      </c>
      <c r="AA34" s="497"/>
      <c r="AB34" s="493"/>
      <c r="AC34" s="493"/>
      <c r="AD34" s="493"/>
    </row>
    <row r="35" spans="1:30" s="421" customFormat="1" ht="10.5" customHeight="1">
      <c r="A35" s="746">
        <v>14</v>
      </c>
      <c r="B35" s="748" t="s">
        <v>115</v>
      </c>
      <c r="C35" s="423" t="s">
        <v>116</v>
      </c>
      <c r="D35" s="432"/>
      <c r="E35" s="438">
        <v>2</v>
      </c>
      <c r="F35" s="445">
        <f t="shared" si="0"/>
        <v>2</v>
      </c>
      <c r="G35" s="448"/>
      <c r="H35" s="439"/>
      <c r="I35" s="454">
        <f t="shared" si="1"/>
        <v>2</v>
      </c>
      <c r="J35" s="438">
        <v>6</v>
      </c>
      <c r="K35" s="439"/>
      <c r="L35" s="445">
        <f t="shared" si="2"/>
        <v>6</v>
      </c>
      <c r="M35" s="439">
        <v>8</v>
      </c>
      <c r="N35" s="454">
        <f t="shared" si="3"/>
        <v>-2</v>
      </c>
      <c r="O35" s="439"/>
      <c r="P35" s="439"/>
      <c r="Q35" s="438">
        <v>1</v>
      </c>
      <c r="R35" s="445">
        <f t="shared" si="6"/>
        <v>1</v>
      </c>
      <c r="S35" s="467">
        <v>2</v>
      </c>
      <c r="T35" s="470">
        <f t="shared" si="5"/>
        <v>-1</v>
      </c>
      <c r="U35" s="476"/>
      <c r="V35" s="439"/>
      <c r="W35" s="439"/>
      <c r="X35" s="439"/>
      <c r="Y35" s="439"/>
      <c r="Z35" s="487"/>
      <c r="AA35" s="497"/>
      <c r="AB35" s="493"/>
      <c r="AC35" s="493"/>
      <c r="AD35" s="493"/>
    </row>
    <row r="36" spans="1:30" s="421" customFormat="1" ht="15.75" customHeight="1">
      <c r="A36" s="746"/>
      <c r="B36" s="749"/>
      <c r="C36" s="424" t="s">
        <v>106</v>
      </c>
      <c r="D36" s="432"/>
      <c r="E36" s="439"/>
      <c r="F36" s="441">
        <f t="shared" si="0"/>
        <v>0</v>
      </c>
      <c r="G36" s="448"/>
      <c r="H36" s="439">
        <v>1</v>
      </c>
      <c r="I36" s="454">
        <f t="shared" si="1"/>
        <v>-1</v>
      </c>
      <c r="J36" s="439"/>
      <c r="K36" s="439"/>
      <c r="L36" s="441">
        <f t="shared" si="2"/>
        <v>0</v>
      </c>
      <c r="M36" s="439"/>
      <c r="N36" s="454">
        <f t="shared" si="3"/>
        <v>0</v>
      </c>
      <c r="O36" s="439"/>
      <c r="P36" s="439"/>
      <c r="Q36" s="439"/>
      <c r="R36" s="441">
        <f t="shared" si="6"/>
        <v>0</v>
      </c>
      <c r="S36" s="439"/>
      <c r="T36" s="470">
        <f t="shared" si="5"/>
        <v>0</v>
      </c>
      <c r="U36" s="476"/>
      <c r="V36" s="439"/>
      <c r="W36" s="439"/>
      <c r="X36" s="439"/>
      <c r="Y36" s="439"/>
      <c r="Z36" s="487"/>
      <c r="AA36" s="497"/>
      <c r="AB36" s="493"/>
      <c r="AC36" s="493"/>
      <c r="AD36" s="493"/>
    </row>
    <row r="37" spans="1:30" s="421" customFormat="1" ht="10.5" customHeight="1">
      <c r="A37" s="746"/>
      <c r="B37" s="749"/>
      <c r="C37" s="424" t="s">
        <v>107</v>
      </c>
      <c r="D37" s="432"/>
      <c r="E37" s="439"/>
      <c r="F37" s="441">
        <f t="shared" si="0"/>
        <v>0</v>
      </c>
      <c r="G37" s="448"/>
      <c r="H37" s="439">
        <v>1</v>
      </c>
      <c r="I37" s="454">
        <f t="shared" si="1"/>
        <v>-1</v>
      </c>
      <c r="J37" s="439"/>
      <c r="K37" s="439"/>
      <c r="L37" s="441">
        <f t="shared" si="2"/>
        <v>0</v>
      </c>
      <c r="M37" s="439"/>
      <c r="N37" s="454">
        <f t="shared" si="3"/>
        <v>0</v>
      </c>
      <c r="O37" s="439"/>
      <c r="P37" s="439"/>
      <c r="Q37" s="439"/>
      <c r="R37" s="441">
        <f t="shared" si="6"/>
        <v>0</v>
      </c>
      <c r="S37" s="439"/>
      <c r="T37" s="470">
        <f t="shared" si="5"/>
        <v>0</v>
      </c>
      <c r="U37" s="476"/>
      <c r="V37" s="439"/>
      <c r="W37" s="439"/>
      <c r="X37" s="439"/>
      <c r="Y37" s="439"/>
      <c r="Z37" s="487"/>
      <c r="AA37" s="497"/>
      <c r="AB37" s="493"/>
      <c r="AC37" s="493"/>
      <c r="AD37" s="493"/>
    </row>
    <row r="38" spans="1:30" s="421" customFormat="1" ht="21.75" thickBot="1">
      <c r="A38" s="747"/>
      <c r="B38" s="749"/>
      <c r="C38" s="426" t="s">
        <v>973</v>
      </c>
      <c r="D38" s="435"/>
      <c r="E38" s="442"/>
      <c r="F38" s="446">
        <f t="shared" si="0"/>
        <v>0</v>
      </c>
      <c r="G38" s="451"/>
      <c r="H38" s="442">
        <v>1</v>
      </c>
      <c r="I38" s="456">
        <f t="shared" si="1"/>
        <v>-1</v>
      </c>
      <c r="J38" s="442"/>
      <c r="K38" s="442"/>
      <c r="L38" s="446">
        <f t="shared" si="2"/>
        <v>0</v>
      </c>
      <c r="M38" s="442"/>
      <c r="N38" s="456">
        <f t="shared" si="3"/>
        <v>0</v>
      </c>
      <c r="O38" s="442"/>
      <c r="P38" s="442"/>
      <c r="Q38" s="442"/>
      <c r="R38" s="446">
        <f t="shared" si="6"/>
        <v>0</v>
      </c>
      <c r="S38" s="442"/>
      <c r="T38" s="472">
        <f t="shared" si="5"/>
        <v>0</v>
      </c>
      <c r="U38" s="481"/>
      <c r="V38" s="442"/>
      <c r="W38" s="442"/>
      <c r="X38" s="442"/>
      <c r="Y38" s="442"/>
      <c r="Z38" s="492"/>
      <c r="AA38" s="497"/>
      <c r="AB38" s="493"/>
      <c r="AC38" s="493"/>
      <c r="AD38" s="493"/>
    </row>
    <row r="39" spans="1:30" s="421" customFormat="1" ht="15" thickBot="1">
      <c r="A39" s="750" t="s">
        <v>117</v>
      </c>
      <c r="B39" s="751"/>
      <c r="C39" s="752"/>
      <c r="D39" s="680">
        <f>SUM(D34:D38)</f>
        <v>49</v>
      </c>
      <c r="E39" s="675">
        <f>SUM(E34:E38)</f>
        <v>71</v>
      </c>
      <c r="F39" s="678">
        <f t="shared" si="0"/>
        <v>120</v>
      </c>
      <c r="G39" s="675">
        <f>SUM(G34:G38)</f>
        <v>0</v>
      </c>
      <c r="H39" s="675">
        <f>SUM(H34:H38)</f>
        <v>131</v>
      </c>
      <c r="I39" s="679">
        <f t="shared" si="1"/>
        <v>-11</v>
      </c>
      <c r="J39" s="675">
        <f>SUM(J34:J38)</f>
        <v>169</v>
      </c>
      <c r="K39" s="675">
        <f>SUM(K34:K38)</f>
        <v>40</v>
      </c>
      <c r="L39" s="678">
        <f t="shared" si="2"/>
        <v>209</v>
      </c>
      <c r="M39" s="675">
        <f>SUM(M34:M38)</f>
        <v>232</v>
      </c>
      <c r="N39" s="679">
        <f t="shared" si="3"/>
        <v>-23</v>
      </c>
      <c r="O39" s="675">
        <f>SUM(O34:O38)</f>
        <v>0</v>
      </c>
      <c r="P39" s="675">
        <f>SUM(P34:P38)</f>
        <v>1</v>
      </c>
      <c r="Q39" s="675">
        <f>SUM(Q34:Q38)</f>
        <v>7</v>
      </c>
      <c r="R39" s="678">
        <f t="shared" si="6"/>
        <v>8</v>
      </c>
      <c r="S39" s="675">
        <f>SUM(S34:S38)</f>
        <v>9</v>
      </c>
      <c r="T39" s="677">
        <f t="shared" si="5"/>
        <v>-1</v>
      </c>
      <c r="U39" s="676">
        <f aca="true" t="shared" si="8" ref="U39:Z39">SUM(U34:U38)</f>
        <v>0</v>
      </c>
      <c r="V39" s="675">
        <f t="shared" si="8"/>
        <v>0</v>
      </c>
      <c r="W39" s="675">
        <f t="shared" si="8"/>
        <v>0</v>
      </c>
      <c r="X39" s="675">
        <f t="shared" si="8"/>
        <v>0</v>
      </c>
      <c r="Y39" s="675">
        <f t="shared" si="8"/>
        <v>0</v>
      </c>
      <c r="Z39" s="674">
        <f t="shared" si="8"/>
        <v>0</v>
      </c>
      <c r="AA39" s="497"/>
      <c r="AB39" s="493"/>
      <c r="AC39" s="493"/>
      <c r="AD39" s="493"/>
    </row>
    <row r="40" spans="1:30" s="421" customFormat="1" ht="10.5">
      <c r="A40" s="673" t="s">
        <v>1044</v>
      </c>
      <c r="U40" s="419"/>
      <c r="V40" s="419"/>
      <c r="W40" s="419"/>
      <c r="X40" s="419"/>
      <c r="Y40" s="419"/>
      <c r="Z40" s="672"/>
      <c r="AA40" s="497"/>
      <c r="AB40" s="493"/>
      <c r="AC40" s="493"/>
      <c r="AD40" s="493"/>
    </row>
    <row r="41" spans="1:30" s="421" customFormat="1" ht="10.5">
      <c r="A41" s="419" t="s">
        <v>1043</v>
      </c>
      <c r="B41" s="419"/>
      <c r="C41" s="419"/>
      <c r="D41" s="419"/>
      <c r="E41" s="419"/>
      <c r="F41" s="419"/>
      <c r="G41" s="419"/>
      <c r="H41" s="419"/>
      <c r="I41" s="419"/>
      <c r="Z41" s="493"/>
      <c r="AA41" s="497"/>
      <c r="AB41" s="493"/>
      <c r="AC41" s="493"/>
      <c r="AD41" s="493"/>
    </row>
    <row r="42" spans="1:26" ht="12.75">
      <c r="A42" s="419"/>
      <c r="B42" s="419"/>
      <c r="C42" s="671"/>
      <c r="D42" s="669"/>
      <c r="E42" s="669"/>
      <c r="F42" s="670"/>
      <c r="G42" s="670"/>
      <c r="H42" s="669"/>
      <c r="I42" s="669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753" t="s">
        <v>129</v>
      </c>
      <c r="V42" s="753"/>
      <c r="W42" s="753"/>
      <c r="X42" s="753"/>
      <c r="Y42" s="421"/>
      <c r="Z42" s="493"/>
    </row>
  </sheetData>
  <sheetProtection/>
  <mergeCells count="36">
    <mergeCell ref="B31:C31"/>
    <mergeCell ref="B32:C32"/>
    <mergeCell ref="B18:C18"/>
    <mergeCell ref="B19:C19"/>
    <mergeCell ref="B20:C20"/>
    <mergeCell ref="B21:C21"/>
    <mergeCell ref="A22:A30"/>
    <mergeCell ref="B22:B30"/>
    <mergeCell ref="B12:C12"/>
    <mergeCell ref="B13:C13"/>
    <mergeCell ref="B14:C14"/>
    <mergeCell ref="B15:C15"/>
    <mergeCell ref="B16:C16"/>
    <mergeCell ref="B17:C17"/>
    <mergeCell ref="A1:Z1"/>
    <mergeCell ref="O8:T8"/>
    <mergeCell ref="U8:W8"/>
    <mergeCell ref="X8:Z8"/>
    <mergeCell ref="B10:C10"/>
    <mergeCell ref="B11:C11"/>
    <mergeCell ref="A4:Z4"/>
    <mergeCell ref="A7:A9"/>
    <mergeCell ref="B7:C9"/>
    <mergeCell ref="D7:T7"/>
    <mergeCell ref="U7:Z7"/>
    <mergeCell ref="D8:F8"/>
    <mergeCell ref="G8:G9"/>
    <mergeCell ref="H8:H9"/>
    <mergeCell ref="I8:I9"/>
    <mergeCell ref="J8:N8"/>
    <mergeCell ref="B33:C33"/>
    <mergeCell ref="A34:C34"/>
    <mergeCell ref="A35:A38"/>
    <mergeCell ref="B35:B38"/>
    <mergeCell ref="A39:C39"/>
    <mergeCell ref="U42:X42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26.00390625" style="0" customWidth="1"/>
    <col min="2" max="2" width="5.00390625" style="0" customWidth="1"/>
    <col min="3" max="3" width="3.7109375" style="0" customWidth="1"/>
    <col min="4" max="4" width="5.8515625" style="0" customWidth="1"/>
    <col min="5" max="5" width="5.421875" style="0" customWidth="1"/>
    <col min="6" max="6" width="6.57421875" style="0" customWidth="1"/>
    <col min="7" max="7" width="7.421875" style="0" customWidth="1"/>
    <col min="8" max="8" width="5.7109375" style="0" customWidth="1"/>
    <col min="9" max="10" width="8.28125" style="0" customWidth="1"/>
    <col min="11" max="11" width="7.7109375" style="0" customWidth="1"/>
    <col min="12" max="12" width="8.28125" style="0" customWidth="1"/>
    <col min="13" max="13" width="9.7109375" style="0" customWidth="1"/>
    <col min="14" max="14" width="6.421875" style="0" customWidth="1"/>
    <col min="15" max="15" width="7.00390625" style="0" customWidth="1"/>
  </cols>
  <sheetData>
    <row r="1" spans="1:15" ht="14.25">
      <c r="A1" s="718" t="s">
        <v>988</v>
      </c>
      <c r="B1" s="514"/>
      <c r="C1" s="514"/>
      <c r="D1" s="514"/>
      <c r="E1" s="514"/>
      <c r="F1" s="499"/>
      <c r="G1" s="499"/>
      <c r="H1" s="499"/>
      <c r="I1" s="499"/>
      <c r="J1" s="499"/>
      <c r="K1" s="515"/>
      <c r="L1" s="515"/>
      <c r="M1" s="515"/>
      <c r="N1" s="515"/>
      <c r="O1" s="515"/>
    </row>
    <row r="2" spans="1:15" ht="13.5" thickBot="1">
      <c r="A2" s="54" t="s">
        <v>118</v>
      </c>
      <c r="B2" s="427" t="s">
        <v>1046</v>
      </c>
      <c r="C2" s="427"/>
      <c r="D2" s="427"/>
      <c r="E2" s="427"/>
      <c r="F2" s="427"/>
      <c r="G2" s="427"/>
      <c r="H2" s="499"/>
      <c r="I2" s="499"/>
      <c r="J2" s="499"/>
      <c r="K2" s="499"/>
      <c r="L2" s="499"/>
      <c r="M2" s="499"/>
      <c r="N2" s="499" t="s">
        <v>1047</v>
      </c>
      <c r="O2" s="499"/>
    </row>
    <row r="3" spans="1:15" ht="12.75">
      <c r="A3" s="789" t="s">
        <v>989</v>
      </c>
      <c r="B3" s="791" t="s">
        <v>119</v>
      </c>
      <c r="C3" s="792"/>
      <c r="D3" s="792"/>
      <c r="E3" s="792"/>
      <c r="F3" s="792"/>
      <c r="G3" s="792"/>
      <c r="H3" s="792"/>
      <c r="I3" s="793" t="s">
        <v>990</v>
      </c>
      <c r="J3" s="794"/>
      <c r="K3" s="794"/>
      <c r="L3" s="794"/>
      <c r="M3" s="794"/>
      <c r="N3" s="794"/>
      <c r="O3" s="795"/>
    </row>
    <row r="4" spans="1:15" ht="12.75">
      <c r="A4" s="790"/>
      <c r="B4" s="796" t="s">
        <v>991</v>
      </c>
      <c r="C4" s="797"/>
      <c r="D4" s="797"/>
      <c r="E4" s="798" t="s">
        <v>992</v>
      </c>
      <c r="F4" s="798"/>
      <c r="G4" s="798"/>
      <c r="H4" s="799" t="s">
        <v>79</v>
      </c>
      <c r="I4" s="800" t="s">
        <v>991</v>
      </c>
      <c r="J4" s="801"/>
      <c r="K4" s="796"/>
      <c r="L4" s="802" t="s">
        <v>992</v>
      </c>
      <c r="M4" s="802"/>
      <c r="N4" s="802"/>
      <c r="O4" s="803" t="s">
        <v>79</v>
      </c>
    </row>
    <row r="5" spans="1:15" ht="66" customHeight="1">
      <c r="A5" s="790"/>
      <c r="B5" s="517" t="s">
        <v>119</v>
      </c>
      <c r="C5" s="518" t="s">
        <v>83</v>
      </c>
      <c r="D5" s="518" t="s">
        <v>84</v>
      </c>
      <c r="E5" s="518" t="s">
        <v>119</v>
      </c>
      <c r="F5" s="518" t="s">
        <v>83</v>
      </c>
      <c r="G5" s="518" t="s">
        <v>84</v>
      </c>
      <c r="H5" s="799"/>
      <c r="I5" s="518" t="s">
        <v>993</v>
      </c>
      <c r="J5" s="518" t="s">
        <v>994</v>
      </c>
      <c r="K5" s="516" t="s">
        <v>84</v>
      </c>
      <c r="L5" s="518" t="s">
        <v>993</v>
      </c>
      <c r="M5" s="518" t="s">
        <v>994</v>
      </c>
      <c r="N5" s="516" t="s">
        <v>84</v>
      </c>
      <c r="O5" s="804"/>
    </row>
    <row r="6" spans="1:15" ht="13.5" thickBot="1">
      <c r="A6" s="519">
        <v>0</v>
      </c>
      <c r="B6" s="520">
        <v>1</v>
      </c>
      <c r="C6" s="521">
        <v>2</v>
      </c>
      <c r="D6" s="521">
        <v>3</v>
      </c>
      <c r="E6" s="521">
        <v>4</v>
      </c>
      <c r="F6" s="521">
        <v>5</v>
      </c>
      <c r="G6" s="521">
        <v>6</v>
      </c>
      <c r="H6" s="522">
        <v>7</v>
      </c>
      <c r="I6" s="521">
        <v>8</v>
      </c>
      <c r="J6" s="521">
        <v>9</v>
      </c>
      <c r="K6" s="522">
        <v>10</v>
      </c>
      <c r="L6" s="521">
        <v>11</v>
      </c>
      <c r="M6" s="521">
        <v>12</v>
      </c>
      <c r="N6" s="522">
        <v>13</v>
      </c>
      <c r="O6" s="523">
        <v>14</v>
      </c>
    </row>
    <row r="7" spans="1:15" ht="22.5" customHeight="1" thickTop="1">
      <c r="A7" s="668" t="s">
        <v>120</v>
      </c>
      <c r="B7" s="717">
        <v>11</v>
      </c>
      <c r="C7" s="716">
        <v>4</v>
      </c>
      <c r="D7" s="705">
        <f aca="true" t="shared" si="0" ref="D7:D15">SUM(B7:C7)</f>
        <v>15</v>
      </c>
      <c r="E7" s="715"/>
      <c r="F7" s="715">
        <v>15</v>
      </c>
      <c r="G7" s="705">
        <f aca="true" t="shared" si="1" ref="G7:G15">SUM(E7:F7)</f>
        <v>15</v>
      </c>
      <c r="H7" s="708">
        <f aca="true" t="shared" si="2" ref="H7:H15">D7-G7</f>
        <v>0</v>
      </c>
      <c r="I7" s="715">
        <v>13</v>
      </c>
      <c r="J7" s="715"/>
      <c r="K7" s="705">
        <f aca="true" t="shared" si="3" ref="K7:K15">SUM(I7:J7)</f>
        <v>13</v>
      </c>
      <c r="L7" s="714">
        <v>20</v>
      </c>
      <c r="M7" s="714"/>
      <c r="N7" s="705">
        <f aca="true" t="shared" si="4" ref="N7:N15">SUM(L7:M7)</f>
        <v>20</v>
      </c>
      <c r="O7" s="704">
        <f aca="true" t="shared" si="5" ref="O7:O15">K7-N7</f>
        <v>-7</v>
      </c>
    </row>
    <row r="8" spans="1:15" ht="15" customHeight="1">
      <c r="A8" s="712" t="s">
        <v>121</v>
      </c>
      <c r="B8" s="713"/>
      <c r="C8" s="711">
        <v>3</v>
      </c>
      <c r="D8" s="705">
        <f t="shared" si="0"/>
        <v>3</v>
      </c>
      <c r="E8" s="707"/>
      <c r="F8" s="707">
        <v>3</v>
      </c>
      <c r="G8" s="705">
        <f t="shared" si="1"/>
        <v>3</v>
      </c>
      <c r="H8" s="708">
        <f t="shared" si="2"/>
        <v>0</v>
      </c>
      <c r="I8" s="707">
        <v>3</v>
      </c>
      <c r="J8" s="707">
        <v>3</v>
      </c>
      <c r="K8" s="705">
        <f t="shared" si="3"/>
        <v>6</v>
      </c>
      <c r="L8" s="706">
        <v>3</v>
      </c>
      <c r="M8" s="706">
        <v>5</v>
      </c>
      <c r="N8" s="705">
        <f t="shared" si="4"/>
        <v>8</v>
      </c>
      <c r="O8" s="704">
        <f t="shared" si="5"/>
        <v>-2</v>
      </c>
    </row>
    <row r="9" spans="1:15" ht="15" customHeight="1">
      <c r="A9" s="712" t="s">
        <v>122</v>
      </c>
      <c r="B9" s="713">
        <v>3</v>
      </c>
      <c r="C9" s="711"/>
      <c r="D9" s="705">
        <f t="shared" si="0"/>
        <v>3</v>
      </c>
      <c r="E9" s="707"/>
      <c r="F9" s="707">
        <v>5</v>
      </c>
      <c r="G9" s="705">
        <f t="shared" si="1"/>
        <v>5</v>
      </c>
      <c r="H9" s="708">
        <f t="shared" si="2"/>
        <v>-2</v>
      </c>
      <c r="I9" s="707">
        <v>5</v>
      </c>
      <c r="J9" s="707">
        <v>3</v>
      </c>
      <c r="K9" s="705">
        <f t="shared" si="3"/>
        <v>8</v>
      </c>
      <c r="L9" s="706">
        <v>5</v>
      </c>
      <c r="M9" s="706">
        <v>2</v>
      </c>
      <c r="N9" s="705">
        <f t="shared" si="4"/>
        <v>7</v>
      </c>
      <c r="O9" s="704">
        <f t="shared" si="5"/>
        <v>1</v>
      </c>
    </row>
    <row r="10" spans="1:15" ht="16.5" customHeight="1">
      <c r="A10" s="712" t="s">
        <v>123</v>
      </c>
      <c r="B10" s="713"/>
      <c r="C10" s="711">
        <v>1</v>
      </c>
      <c r="D10" s="705">
        <f t="shared" si="0"/>
        <v>1</v>
      </c>
      <c r="E10" s="707"/>
      <c r="F10" s="707">
        <v>1</v>
      </c>
      <c r="G10" s="705">
        <f t="shared" si="1"/>
        <v>1</v>
      </c>
      <c r="H10" s="708">
        <f t="shared" si="2"/>
        <v>0</v>
      </c>
      <c r="I10" s="707">
        <v>1</v>
      </c>
      <c r="J10" s="707">
        <v>2</v>
      </c>
      <c r="K10" s="705">
        <f t="shared" si="3"/>
        <v>3</v>
      </c>
      <c r="L10" s="706">
        <v>1</v>
      </c>
      <c r="M10" s="706">
        <v>2</v>
      </c>
      <c r="N10" s="705">
        <f t="shared" si="4"/>
        <v>3</v>
      </c>
      <c r="O10" s="704">
        <f t="shared" si="5"/>
        <v>0</v>
      </c>
    </row>
    <row r="11" spans="1:15" ht="24" customHeight="1">
      <c r="A11" s="712" t="s">
        <v>995</v>
      </c>
      <c r="B11" s="713"/>
      <c r="C11" s="711">
        <v>1</v>
      </c>
      <c r="D11" s="705">
        <f t="shared" si="0"/>
        <v>1</v>
      </c>
      <c r="E11" s="707"/>
      <c r="F11" s="707">
        <v>1</v>
      </c>
      <c r="G11" s="705">
        <f t="shared" si="1"/>
        <v>1</v>
      </c>
      <c r="H11" s="708">
        <f t="shared" si="2"/>
        <v>0</v>
      </c>
      <c r="I11" s="707">
        <v>1</v>
      </c>
      <c r="J11" s="707"/>
      <c r="K11" s="705">
        <f t="shared" si="3"/>
        <v>1</v>
      </c>
      <c r="L11" s="706">
        <v>1</v>
      </c>
      <c r="M11" s="706"/>
      <c r="N11" s="705">
        <f t="shared" si="4"/>
        <v>1</v>
      </c>
      <c r="O11" s="704">
        <f t="shared" si="5"/>
        <v>0</v>
      </c>
    </row>
    <row r="12" spans="1:15" ht="25.5" customHeight="1">
      <c r="A12" s="712" t="s">
        <v>124</v>
      </c>
      <c r="B12" s="709"/>
      <c r="C12" s="711"/>
      <c r="D12" s="705">
        <f t="shared" si="0"/>
        <v>0</v>
      </c>
      <c r="E12" s="707"/>
      <c r="F12" s="707">
        <v>1</v>
      </c>
      <c r="G12" s="705">
        <f t="shared" si="1"/>
        <v>1</v>
      </c>
      <c r="H12" s="708">
        <f t="shared" si="2"/>
        <v>-1</v>
      </c>
      <c r="I12" s="707"/>
      <c r="J12" s="707"/>
      <c r="K12" s="705">
        <f t="shared" si="3"/>
        <v>0</v>
      </c>
      <c r="L12" s="706">
        <v>1</v>
      </c>
      <c r="M12" s="706"/>
      <c r="N12" s="705">
        <f t="shared" si="4"/>
        <v>1</v>
      </c>
      <c r="O12" s="704">
        <f t="shared" si="5"/>
        <v>-1</v>
      </c>
    </row>
    <row r="13" spans="1:15" ht="15.75" customHeight="1">
      <c r="A13" s="712" t="s">
        <v>125</v>
      </c>
      <c r="B13" s="709"/>
      <c r="C13" s="711">
        <v>1</v>
      </c>
      <c r="D13" s="705">
        <f t="shared" si="0"/>
        <v>1</v>
      </c>
      <c r="E13" s="707"/>
      <c r="F13" s="707">
        <v>1</v>
      </c>
      <c r="G13" s="705">
        <f t="shared" si="1"/>
        <v>1</v>
      </c>
      <c r="H13" s="708">
        <f t="shared" si="2"/>
        <v>0</v>
      </c>
      <c r="I13" s="707">
        <v>1</v>
      </c>
      <c r="J13" s="707"/>
      <c r="K13" s="705">
        <f t="shared" si="3"/>
        <v>1</v>
      </c>
      <c r="L13" s="706">
        <v>1</v>
      </c>
      <c r="M13" s="706"/>
      <c r="N13" s="705">
        <f t="shared" si="4"/>
        <v>1</v>
      </c>
      <c r="O13" s="704">
        <f t="shared" si="5"/>
        <v>0</v>
      </c>
    </row>
    <row r="14" spans="1:15" ht="15.75" thickBot="1">
      <c r="A14" s="710" t="s">
        <v>101</v>
      </c>
      <c r="B14" s="709"/>
      <c r="C14" s="707"/>
      <c r="D14" s="705">
        <f t="shared" si="0"/>
        <v>0</v>
      </c>
      <c r="E14" s="707"/>
      <c r="F14" s="707"/>
      <c r="G14" s="705">
        <f t="shared" si="1"/>
        <v>0</v>
      </c>
      <c r="H14" s="708">
        <f t="shared" si="2"/>
        <v>0</v>
      </c>
      <c r="I14" s="707">
        <v>1</v>
      </c>
      <c r="J14" s="707"/>
      <c r="K14" s="705">
        <f t="shared" si="3"/>
        <v>1</v>
      </c>
      <c r="L14" s="706">
        <v>3</v>
      </c>
      <c r="M14" s="706"/>
      <c r="N14" s="705">
        <f t="shared" si="4"/>
        <v>3</v>
      </c>
      <c r="O14" s="704">
        <f t="shared" si="5"/>
        <v>-2</v>
      </c>
    </row>
    <row r="15" spans="1:15" ht="18.75" customHeight="1" thickBot="1">
      <c r="A15" s="703" t="s">
        <v>126</v>
      </c>
      <c r="B15" s="702">
        <f>SUM(B7:B14)</f>
        <v>14</v>
      </c>
      <c r="C15" s="698">
        <f>SUM(C7:C14)</f>
        <v>10</v>
      </c>
      <c r="D15" s="699">
        <f t="shared" si="0"/>
        <v>24</v>
      </c>
      <c r="E15" s="698">
        <f>SUM(E7:E14)</f>
        <v>0</v>
      </c>
      <c r="F15" s="698">
        <f>SUM(F7:F14)</f>
        <v>27</v>
      </c>
      <c r="G15" s="697">
        <f t="shared" si="1"/>
        <v>27</v>
      </c>
      <c r="H15" s="701">
        <f t="shared" si="2"/>
        <v>-3</v>
      </c>
      <c r="I15" s="700">
        <f>SUM(I7:I14)</f>
        <v>25</v>
      </c>
      <c r="J15" s="698">
        <f>SUM(J7:J14)</f>
        <v>8</v>
      </c>
      <c r="K15" s="699">
        <f t="shared" si="3"/>
        <v>33</v>
      </c>
      <c r="L15" s="698">
        <f>SUM(L7:L14)</f>
        <v>35</v>
      </c>
      <c r="M15" s="698">
        <f>SUM(M7:M14)</f>
        <v>9</v>
      </c>
      <c r="N15" s="697">
        <f t="shared" si="4"/>
        <v>44</v>
      </c>
      <c r="O15" s="696">
        <f t="shared" si="5"/>
        <v>-11</v>
      </c>
    </row>
    <row r="16" spans="1:15" ht="16.5" customHeight="1">
      <c r="A16" s="499"/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</row>
    <row r="17" spans="1:15" ht="85.5" customHeight="1">
      <c r="A17" s="524" t="s">
        <v>996</v>
      </c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</row>
  </sheetData>
  <sheetProtection/>
  <mergeCells count="9">
    <mergeCell ref="A3:A5"/>
    <mergeCell ref="B3:H3"/>
    <mergeCell ref="I3:O3"/>
    <mergeCell ref="B4:D4"/>
    <mergeCell ref="E4:G4"/>
    <mergeCell ref="H4:H5"/>
    <mergeCell ref="I4:K4"/>
    <mergeCell ref="L4:N4"/>
    <mergeCell ref="O4:O5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25.421875" style="0" customWidth="1"/>
    <col min="2" max="3" width="7.140625" style="0" customWidth="1"/>
    <col min="4" max="4" width="5.28125" style="0" customWidth="1"/>
    <col min="5" max="5" width="6.140625" style="0" customWidth="1"/>
    <col min="6" max="6" width="5.7109375" style="0" customWidth="1"/>
    <col min="7" max="7" width="6.28125" style="0" customWidth="1"/>
    <col min="8" max="8" width="5.7109375" style="0" customWidth="1"/>
    <col min="9" max="9" width="6.421875" style="0" customWidth="1"/>
    <col min="10" max="10" width="7.57421875" style="0" customWidth="1"/>
    <col min="11" max="11" width="6.00390625" style="0" customWidth="1"/>
    <col min="12" max="12" width="6.421875" style="0" customWidth="1"/>
    <col min="13" max="13" width="7.421875" style="0" customWidth="1"/>
    <col min="14" max="14" width="5.28125" style="0" customWidth="1"/>
    <col min="15" max="15" width="6.00390625" style="0" customWidth="1"/>
  </cols>
  <sheetData>
    <row r="1" spans="1:16" ht="15">
      <c r="A1" s="51" t="s">
        <v>998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</row>
    <row r="2" spans="1:16" ht="12.75">
      <c r="A2" s="54" t="s">
        <v>118</v>
      </c>
      <c r="B2" s="427" t="s">
        <v>974</v>
      </c>
      <c r="C2" s="427"/>
      <c r="D2" s="427"/>
      <c r="E2" s="427"/>
      <c r="F2" s="427"/>
      <c r="G2" s="427"/>
      <c r="H2" s="525"/>
      <c r="I2" s="56"/>
      <c r="J2" s="56"/>
      <c r="K2" s="56"/>
      <c r="L2" s="56"/>
      <c r="M2" s="56"/>
      <c r="N2" s="50"/>
      <c r="O2" s="50"/>
      <c r="P2" s="50"/>
    </row>
    <row r="3" spans="1:16" ht="13.5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50"/>
      <c r="O3" s="57" t="s">
        <v>127</v>
      </c>
      <c r="P3" s="50"/>
    </row>
    <row r="4" spans="1:16" ht="12.75">
      <c r="A4" s="805" t="s">
        <v>128</v>
      </c>
      <c r="B4" s="808" t="s">
        <v>999</v>
      </c>
      <c r="C4" s="809"/>
      <c r="D4" s="809"/>
      <c r="E4" s="809"/>
      <c r="F4" s="809"/>
      <c r="G4" s="809"/>
      <c r="H4" s="809"/>
      <c r="I4" s="810" t="s">
        <v>1000</v>
      </c>
      <c r="J4" s="811"/>
      <c r="K4" s="811"/>
      <c r="L4" s="811"/>
      <c r="M4" s="811"/>
      <c r="N4" s="811"/>
      <c r="O4" s="812"/>
      <c r="P4" s="50"/>
    </row>
    <row r="5" spans="1:16" ht="12.75">
      <c r="A5" s="806"/>
      <c r="B5" s="813" t="s">
        <v>991</v>
      </c>
      <c r="C5" s="813"/>
      <c r="D5" s="814"/>
      <c r="E5" s="815" t="s">
        <v>1001</v>
      </c>
      <c r="F5" s="815"/>
      <c r="G5" s="815"/>
      <c r="H5" s="816" t="s">
        <v>87</v>
      </c>
      <c r="I5" s="818" t="s">
        <v>991</v>
      </c>
      <c r="J5" s="813"/>
      <c r="K5" s="814"/>
      <c r="L5" s="815" t="s">
        <v>1001</v>
      </c>
      <c r="M5" s="815"/>
      <c r="N5" s="815"/>
      <c r="O5" s="819" t="s">
        <v>87</v>
      </c>
      <c r="P5" s="526"/>
    </row>
    <row r="6" spans="1:16" ht="42">
      <c r="A6" s="807"/>
      <c r="B6" s="527" t="s">
        <v>1002</v>
      </c>
      <c r="C6" s="528" t="s">
        <v>1003</v>
      </c>
      <c r="D6" s="528" t="s">
        <v>84</v>
      </c>
      <c r="E6" s="528" t="s">
        <v>1002</v>
      </c>
      <c r="F6" s="528" t="s">
        <v>1003</v>
      </c>
      <c r="G6" s="528" t="s">
        <v>84</v>
      </c>
      <c r="H6" s="817"/>
      <c r="I6" s="528" t="s">
        <v>1002</v>
      </c>
      <c r="J6" s="528" t="s">
        <v>1003</v>
      </c>
      <c r="K6" s="528" t="s">
        <v>84</v>
      </c>
      <c r="L6" s="528" t="s">
        <v>1002</v>
      </c>
      <c r="M6" s="528" t="s">
        <v>1003</v>
      </c>
      <c r="N6" s="528" t="s">
        <v>84</v>
      </c>
      <c r="O6" s="820"/>
      <c r="P6" s="50"/>
    </row>
    <row r="7" spans="1:16" ht="13.5" thickBot="1">
      <c r="A7" s="529">
        <v>0</v>
      </c>
      <c r="B7" s="530">
        <v>1</v>
      </c>
      <c r="C7" s="531">
        <v>2</v>
      </c>
      <c r="D7" s="531" t="s">
        <v>1004</v>
      </c>
      <c r="E7" s="531">
        <v>4</v>
      </c>
      <c r="F7" s="531">
        <v>5</v>
      </c>
      <c r="G7" s="531" t="s">
        <v>1005</v>
      </c>
      <c r="H7" s="531" t="s">
        <v>1006</v>
      </c>
      <c r="I7" s="531">
        <v>8</v>
      </c>
      <c r="J7" s="531">
        <v>9</v>
      </c>
      <c r="K7" s="531" t="s">
        <v>978</v>
      </c>
      <c r="L7" s="531">
        <v>11</v>
      </c>
      <c r="M7" s="531">
        <v>12</v>
      </c>
      <c r="N7" s="532" t="s">
        <v>1007</v>
      </c>
      <c r="O7" s="533" t="s">
        <v>1008</v>
      </c>
      <c r="P7" s="50"/>
    </row>
    <row r="8" spans="1:16" ht="13.5" thickTop="1">
      <c r="A8" s="534" t="s">
        <v>997</v>
      </c>
      <c r="B8" s="535">
        <v>1</v>
      </c>
      <c r="C8" s="536"/>
      <c r="D8" s="537">
        <f>SUM(B8:C8)</f>
        <v>1</v>
      </c>
      <c r="E8" s="536">
        <v>1</v>
      </c>
      <c r="F8" s="536"/>
      <c r="G8" s="537">
        <f>SUM(E8:F8)</f>
        <v>1</v>
      </c>
      <c r="H8" s="538">
        <f>D8-G8</f>
        <v>0</v>
      </c>
      <c r="I8" s="536">
        <v>1</v>
      </c>
      <c r="J8" s="536"/>
      <c r="K8" s="537">
        <f>SUM(I8:J8)</f>
        <v>1</v>
      </c>
      <c r="L8" s="536">
        <v>2</v>
      </c>
      <c r="M8" s="536"/>
      <c r="N8" s="537">
        <f>SUM(L8:M8)</f>
        <v>2</v>
      </c>
      <c r="O8" s="539">
        <f>K8-N8</f>
        <v>-1</v>
      </c>
      <c r="P8" s="50"/>
    </row>
    <row r="9" spans="1:16" ht="12.75">
      <c r="A9" s="540"/>
      <c r="B9" s="541"/>
      <c r="C9" s="542"/>
      <c r="D9" s="537">
        <f aca="true" t="shared" si="0" ref="D9:D16">SUM(B9:C9)</f>
        <v>0</v>
      </c>
      <c r="E9" s="542"/>
      <c r="F9" s="542"/>
      <c r="G9" s="537">
        <f aca="true" t="shared" si="1" ref="G9:G16">SUM(E9:F9)</f>
        <v>0</v>
      </c>
      <c r="H9" s="538">
        <f aca="true" t="shared" si="2" ref="H9:H16">D9-G9</f>
        <v>0</v>
      </c>
      <c r="I9" s="542"/>
      <c r="J9" s="542"/>
      <c r="K9" s="537">
        <f aca="true" t="shared" si="3" ref="K9:K16">SUM(I9:J9)</f>
        <v>0</v>
      </c>
      <c r="L9" s="542"/>
      <c r="M9" s="542"/>
      <c r="N9" s="537">
        <f aca="true" t="shared" si="4" ref="N9:N16">SUM(L9:M9)</f>
        <v>0</v>
      </c>
      <c r="O9" s="539">
        <f aca="true" t="shared" si="5" ref="O9:O16">K9-N9</f>
        <v>0</v>
      </c>
      <c r="P9" s="50"/>
    </row>
    <row r="10" spans="1:16" ht="12.75">
      <c r="A10" s="540"/>
      <c r="B10" s="541"/>
      <c r="C10" s="542"/>
      <c r="D10" s="537">
        <f t="shared" si="0"/>
        <v>0</v>
      </c>
      <c r="E10" s="542"/>
      <c r="F10" s="542"/>
      <c r="G10" s="537">
        <f t="shared" si="1"/>
        <v>0</v>
      </c>
      <c r="H10" s="538">
        <f t="shared" si="2"/>
        <v>0</v>
      </c>
      <c r="I10" s="542"/>
      <c r="J10" s="542"/>
      <c r="K10" s="537">
        <f t="shared" si="3"/>
        <v>0</v>
      </c>
      <c r="L10" s="542"/>
      <c r="M10" s="542"/>
      <c r="N10" s="537">
        <f t="shared" si="4"/>
        <v>0</v>
      </c>
      <c r="O10" s="539">
        <f t="shared" si="5"/>
        <v>0</v>
      </c>
      <c r="P10" s="50"/>
    </row>
    <row r="11" spans="1:16" ht="12.75">
      <c r="A11" s="540"/>
      <c r="B11" s="541"/>
      <c r="C11" s="542"/>
      <c r="D11" s="537">
        <f t="shared" si="0"/>
        <v>0</v>
      </c>
      <c r="E11" s="542"/>
      <c r="F11" s="542"/>
      <c r="G11" s="537">
        <f t="shared" si="1"/>
        <v>0</v>
      </c>
      <c r="H11" s="538">
        <f t="shared" si="2"/>
        <v>0</v>
      </c>
      <c r="I11" s="542"/>
      <c r="J11" s="542"/>
      <c r="K11" s="537">
        <f t="shared" si="3"/>
        <v>0</v>
      </c>
      <c r="L11" s="542"/>
      <c r="M11" s="542"/>
      <c r="N11" s="537">
        <f t="shared" si="4"/>
        <v>0</v>
      </c>
      <c r="O11" s="539">
        <f t="shared" si="5"/>
        <v>0</v>
      </c>
      <c r="P11" s="50"/>
    </row>
    <row r="12" spans="1:16" ht="12.75">
      <c r="A12" s="540"/>
      <c r="B12" s="541"/>
      <c r="C12" s="542"/>
      <c r="D12" s="537">
        <f t="shared" si="0"/>
        <v>0</v>
      </c>
      <c r="E12" s="542"/>
      <c r="F12" s="542"/>
      <c r="G12" s="537">
        <f t="shared" si="1"/>
        <v>0</v>
      </c>
      <c r="H12" s="538">
        <f t="shared" si="2"/>
        <v>0</v>
      </c>
      <c r="I12" s="542"/>
      <c r="J12" s="542"/>
      <c r="K12" s="537">
        <f t="shared" si="3"/>
        <v>0</v>
      </c>
      <c r="L12" s="542"/>
      <c r="M12" s="542"/>
      <c r="N12" s="537">
        <f t="shared" si="4"/>
        <v>0</v>
      </c>
      <c r="O12" s="539">
        <f t="shared" si="5"/>
        <v>0</v>
      </c>
      <c r="P12" s="50"/>
    </row>
    <row r="13" spans="1:16" ht="12.75">
      <c r="A13" s="543"/>
      <c r="B13" s="541"/>
      <c r="C13" s="542"/>
      <c r="D13" s="537">
        <f t="shared" si="0"/>
        <v>0</v>
      </c>
      <c r="E13" s="542"/>
      <c r="F13" s="542"/>
      <c r="G13" s="537">
        <f t="shared" si="1"/>
        <v>0</v>
      </c>
      <c r="H13" s="538">
        <f t="shared" si="2"/>
        <v>0</v>
      </c>
      <c r="I13" s="542"/>
      <c r="J13" s="542"/>
      <c r="K13" s="537">
        <f t="shared" si="3"/>
        <v>0</v>
      </c>
      <c r="L13" s="542"/>
      <c r="M13" s="542"/>
      <c r="N13" s="537">
        <f t="shared" si="4"/>
        <v>0</v>
      </c>
      <c r="O13" s="539">
        <f t="shared" si="5"/>
        <v>0</v>
      </c>
      <c r="P13" s="50"/>
    </row>
    <row r="14" spans="1:16" ht="12.75">
      <c r="A14" s="543"/>
      <c r="B14" s="541"/>
      <c r="C14" s="542"/>
      <c r="D14" s="537">
        <f t="shared" si="0"/>
        <v>0</v>
      </c>
      <c r="E14" s="542"/>
      <c r="F14" s="542"/>
      <c r="G14" s="537">
        <f t="shared" si="1"/>
        <v>0</v>
      </c>
      <c r="H14" s="538">
        <f t="shared" si="2"/>
        <v>0</v>
      </c>
      <c r="I14" s="542"/>
      <c r="J14" s="542"/>
      <c r="K14" s="537">
        <f t="shared" si="3"/>
        <v>0</v>
      </c>
      <c r="L14" s="542"/>
      <c r="M14" s="542"/>
      <c r="N14" s="537">
        <f t="shared" si="4"/>
        <v>0</v>
      </c>
      <c r="O14" s="539">
        <f t="shared" si="5"/>
        <v>0</v>
      </c>
      <c r="P14" s="50"/>
    </row>
    <row r="15" spans="1:16" ht="13.5" thickBot="1">
      <c r="A15" s="544"/>
      <c r="B15" s="545"/>
      <c r="C15" s="546"/>
      <c r="D15" s="547">
        <f t="shared" si="0"/>
        <v>0</v>
      </c>
      <c r="E15" s="546"/>
      <c r="F15" s="546"/>
      <c r="G15" s="547">
        <f t="shared" si="1"/>
        <v>0</v>
      </c>
      <c r="H15" s="548">
        <f t="shared" si="2"/>
        <v>0</v>
      </c>
      <c r="I15" s="546"/>
      <c r="J15" s="546"/>
      <c r="K15" s="547">
        <f t="shared" si="3"/>
        <v>0</v>
      </c>
      <c r="L15" s="546"/>
      <c r="M15" s="546"/>
      <c r="N15" s="547">
        <f t="shared" si="4"/>
        <v>0</v>
      </c>
      <c r="O15" s="549">
        <f t="shared" si="5"/>
        <v>0</v>
      </c>
      <c r="P15" s="50"/>
    </row>
    <row r="16" spans="1:16" ht="15" thickBot="1">
      <c r="A16" s="550" t="s">
        <v>117</v>
      </c>
      <c r="B16" s="551">
        <f>SUM(B8:B15)</f>
        <v>1</v>
      </c>
      <c r="C16" s="551">
        <f>SUM(C8:C15)</f>
        <v>0</v>
      </c>
      <c r="D16" s="552">
        <f t="shared" si="0"/>
        <v>1</v>
      </c>
      <c r="E16" s="551">
        <f>SUM(E8:E15)</f>
        <v>1</v>
      </c>
      <c r="F16" s="551">
        <f>SUM(F8:F15)</f>
        <v>0</v>
      </c>
      <c r="G16" s="553">
        <f t="shared" si="1"/>
        <v>1</v>
      </c>
      <c r="H16" s="554">
        <f t="shared" si="2"/>
        <v>0</v>
      </c>
      <c r="I16" s="551">
        <f>SUM(I8:I15)</f>
        <v>1</v>
      </c>
      <c r="J16" s="551">
        <f>SUM(J8:J15)</f>
        <v>0</v>
      </c>
      <c r="K16" s="552">
        <f t="shared" si="3"/>
        <v>1</v>
      </c>
      <c r="L16" s="551">
        <f>SUM(L8:L15)</f>
        <v>2</v>
      </c>
      <c r="M16" s="551">
        <f>SUM(M8:M15)</f>
        <v>0</v>
      </c>
      <c r="N16" s="552">
        <f t="shared" si="4"/>
        <v>2</v>
      </c>
      <c r="O16" s="555">
        <f t="shared" si="5"/>
        <v>-1</v>
      </c>
      <c r="P16" s="556"/>
    </row>
    <row r="17" spans="1:16" ht="12.75">
      <c r="A17" s="557"/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9"/>
      <c r="N17" s="559"/>
      <c r="O17" s="559"/>
      <c r="P17" s="560"/>
    </row>
  </sheetData>
  <sheetProtection/>
  <mergeCells count="9">
    <mergeCell ref="A4:A6"/>
    <mergeCell ref="B4:H4"/>
    <mergeCell ref="I4:O4"/>
    <mergeCell ref="B5:D5"/>
    <mergeCell ref="E5:G5"/>
    <mergeCell ref="H5:H6"/>
    <mergeCell ref="I5:K5"/>
    <mergeCell ref="L5:N5"/>
    <mergeCell ref="O5:O6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W12" sqref="W12"/>
    </sheetView>
  </sheetViews>
  <sheetFormatPr defaultColWidth="9.140625" defaultRowHeight="12.75"/>
  <cols>
    <col min="1" max="1" width="21.57421875" style="0" customWidth="1"/>
    <col min="2" max="2" width="5.7109375" style="0" customWidth="1"/>
    <col min="3" max="3" width="5.421875" style="0" customWidth="1"/>
    <col min="4" max="4" width="6.421875" style="0" customWidth="1"/>
    <col min="5" max="5" width="7.00390625" style="0" customWidth="1"/>
    <col min="6" max="6" width="6.57421875" style="0" customWidth="1"/>
    <col min="7" max="7" width="6.421875" style="0" customWidth="1"/>
    <col min="8" max="8" width="6.57421875" style="0" customWidth="1"/>
    <col min="9" max="9" width="4.8515625" style="0" customWidth="1"/>
    <col min="10" max="10" width="5.28125" style="0" customWidth="1"/>
    <col min="11" max="11" width="6.00390625" style="0" customWidth="1"/>
    <col min="12" max="12" width="4.140625" style="0" customWidth="1"/>
    <col min="13" max="13" width="5.8515625" style="0" customWidth="1"/>
    <col min="14" max="14" width="5.7109375" style="0" customWidth="1"/>
    <col min="15" max="15" width="3.8515625" style="0" customWidth="1"/>
    <col min="16" max="16" width="6.7109375" style="0" customWidth="1"/>
    <col min="17" max="17" width="5.28125" style="0" customWidth="1"/>
    <col min="18" max="18" width="4.7109375" style="0" customWidth="1"/>
    <col min="19" max="19" width="5.28125" style="0" customWidth="1"/>
  </cols>
  <sheetData>
    <row r="1" spans="1:20" ht="14.25">
      <c r="A1" s="821" t="s">
        <v>1009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421"/>
      <c r="M1" s="421"/>
      <c r="N1" s="499"/>
      <c r="O1" s="499"/>
      <c r="P1" s="499"/>
      <c r="Q1" s="499"/>
      <c r="R1" s="499"/>
      <c r="S1" s="499"/>
      <c r="T1" s="499"/>
    </row>
    <row r="2" spans="1:20" ht="15.75">
      <c r="A2" s="54" t="s">
        <v>118</v>
      </c>
      <c r="B2" s="421"/>
      <c r="C2" s="427" t="s">
        <v>1010</v>
      </c>
      <c r="D2" s="427"/>
      <c r="E2" s="427"/>
      <c r="F2" s="427"/>
      <c r="G2" s="427"/>
      <c r="H2" s="427"/>
      <c r="I2" s="427"/>
      <c r="J2" s="503"/>
      <c r="K2" s="503"/>
      <c r="L2" s="503"/>
      <c r="M2" s="503"/>
      <c r="N2" s="499"/>
      <c r="O2" s="499"/>
      <c r="P2" s="499"/>
      <c r="Q2" s="499"/>
      <c r="R2" s="499"/>
      <c r="S2" s="499"/>
      <c r="T2" s="499"/>
    </row>
    <row r="3" spans="1:20" ht="0.75" customHeight="1" thickBot="1">
      <c r="A3" s="499"/>
      <c r="B3" s="500"/>
      <c r="C3" s="500"/>
      <c r="D3" s="500"/>
      <c r="E3" s="500"/>
      <c r="F3" s="561"/>
      <c r="G3" s="500"/>
      <c r="H3" s="500"/>
      <c r="I3" s="500"/>
      <c r="J3" s="500"/>
      <c r="K3" s="500"/>
      <c r="L3" s="500"/>
      <c r="M3" s="500"/>
      <c r="N3" s="499"/>
      <c r="O3" s="499"/>
      <c r="P3" s="499"/>
      <c r="Q3" s="499"/>
      <c r="R3" s="499"/>
      <c r="S3" s="499"/>
      <c r="T3" s="499"/>
    </row>
    <row r="4" spans="1:20" ht="50.25" customHeight="1" thickBot="1">
      <c r="A4" s="562" t="s">
        <v>130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499"/>
      <c r="O4" s="499"/>
      <c r="P4" s="499"/>
      <c r="Q4" s="499"/>
      <c r="R4" s="499"/>
      <c r="S4" s="499"/>
      <c r="T4" s="499"/>
    </row>
    <row r="5" spans="1:20" ht="15.75" customHeight="1" thickBot="1">
      <c r="A5" s="564">
        <v>171</v>
      </c>
      <c r="B5" s="421"/>
      <c r="C5" s="421"/>
      <c r="D5" s="421"/>
      <c r="E5" s="421"/>
      <c r="F5" s="565"/>
      <c r="G5" s="421"/>
      <c r="H5" s="421"/>
      <c r="I5" s="421"/>
      <c r="J5" s="421"/>
      <c r="K5" s="421"/>
      <c r="L5" s="421"/>
      <c r="M5" s="421"/>
      <c r="N5" s="499"/>
      <c r="O5" s="499"/>
      <c r="P5" t="s">
        <v>1048</v>
      </c>
      <c r="Q5" s="499"/>
      <c r="R5" s="499"/>
      <c r="S5" s="566"/>
      <c r="T5" s="499"/>
    </row>
    <row r="6" spans="1:20" ht="1.5" customHeight="1" thickBot="1">
      <c r="A6" s="499"/>
      <c r="B6" s="421"/>
      <c r="C6" s="421"/>
      <c r="D6" s="421"/>
      <c r="E6" s="421"/>
      <c r="F6" s="565"/>
      <c r="G6" s="421"/>
      <c r="H6" s="421"/>
      <c r="I6" s="421"/>
      <c r="J6" s="421"/>
      <c r="K6" s="421"/>
      <c r="L6" s="421"/>
      <c r="M6" s="421"/>
      <c r="N6" s="499"/>
      <c r="O6" s="499"/>
      <c r="P6" s="499"/>
      <c r="Q6" s="499"/>
      <c r="R6" s="499"/>
      <c r="S6" s="566" t="s">
        <v>1011</v>
      </c>
      <c r="T6" s="499"/>
    </row>
    <row r="7" spans="1:20" ht="12.75">
      <c r="A7" s="789" t="s">
        <v>131</v>
      </c>
      <c r="B7" s="822" t="s">
        <v>975</v>
      </c>
      <c r="C7" s="823"/>
      <c r="D7" s="823"/>
      <c r="E7" s="823"/>
      <c r="F7" s="823"/>
      <c r="G7" s="823"/>
      <c r="H7" s="823"/>
      <c r="I7" s="823"/>
      <c r="J7" s="824"/>
      <c r="K7" s="567"/>
      <c r="L7" s="567"/>
      <c r="M7" s="567"/>
      <c r="N7" s="825" t="s">
        <v>1012</v>
      </c>
      <c r="O7" s="823"/>
      <c r="P7" s="823"/>
      <c r="Q7" s="823"/>
      <c r="R7" s="823"/>
      <c r="S7" s="826"/>
      <c r="T7" s="499"/>
    </row>
    <row r="8" spans="1:20" ht="12.75">
      <c r="A8" s="790"/>
      <c r="B8" s="827" t="s">
        <v>132</v>
      </c>
      <c r="C8" s="828"/>
      <c r="D8" s="828"/>
      <c r="E8" s="828" t="s">
        <v>133</v>
      </c>
      <c r="F8" s="828"/>
      <c r="G8" s="828"/>
      <c r="H8" s="828" t="s">
        <v>1013</v>
      </c>
      <c r="I8" s="828"/>
      <c r="J8" s="828"/>
      <c r="K8" s="829" t="s">
        <v>136</v>
      </c>
      <c r="L8" s="829"/>
      <c r="M8" s="829"/>
      <c r="N8" s="830" t="s">
        <v>1014</v>
      </c>
      <c r="O8" s="828"/>
      <c r="P8" s="828"/>
      <c r="Q8" s="828" t="s">
        <v>1015</v>
      </c>
      <c r="R8" s="828"/>
      <c r="S8" s="831"/>
      <c r="T8" s="499"/>
    </row>
    <row r="9" spans="1:20" ht="63">
      <c r="A9" s="790"/>
      <c r="B9" s="428" t="s">
        <v>1016</v>
      </c>
      <c r="C9" s="695" t="s">
        <v>979</v>
      </c>
      <c r="D9" s="436" t="s">
        <v>87</v>
      </c>
      <c r="E9" s="436" t="s">
        <v>1017</v>
      </c>
      <c r="F9" s="695" t="s">
        <v>78</v>
      </c>
      <c r="G9" s="436" t="s">
        <v>87</v>
      </c>
      <c r="H9" s="436" t="s">
        <v>1016</v>
      </c>
      <c r="I9" s="695" t="s">
        <v>979</v>
      </c>
      <c r="J9" s="568" t="s">
        <v>87</v>
      </c>
      <c r="K9" s="428" t="s">
        <v>1016</v>
      </c>
      <c r="L9" s="695" t="s">
        <v>979</v>
      </c>
      <c r="M9" s="569" t="s">
        <v>87</v>
      </c>
      <c r="N9" s="570" t="s">
        <v>132</v>
      </c>
      <c r="O9" s="436" t="s">
        <v>134</v>
      </c>
      <c r="P9" s="436" t="s">
        <v>135</v>
      </c>
      <c r="Q9" s="436" t="s">
        <v>132</v>
      </c>
      <c r="R9" s="436" t="s">
        <v>134</v>
      </c>
      <c r="S9" s="571" t="s">
        <v>135</v>
      </c>
      <c r="T9" s="499"/>
    </row>
    <row r="10" spans="1:20" ht="13.5" thickBot="1">
      <c r="A10" s="572">
        <v>0</v>
      </c>
      <c r="B10" s="573">
        <v>1</v>
      </c>
      <c r="C10" s="574">
        <v>2</v>
      </c>
      <c r="D10" s="574" t="s">
        <v>1018</v>
      </c>
      <c r="E10" s="574">
        <v>4</v>
      </c>
      <c r="F10" s="575">
        <v>5</v>
      </c>
      <c r="G10" s="574" t="s">
        <v>1019</v>
      </c>
      <c r="H10" s="574">
        <v>7</v>
      </c>
      <c r="I10" s="574">
        <v>8</v>
      </c>
      <c r="J10" s="576" t="s">
        <v>1020</v>
      </c>
      <c r="K10" s="574">
        <v>10</v>
      </c>
      <c r="L10" s="574">
        <v>11</v>
      </c>
      <c r="M10" s="576" t="s">
        <v>980</v>
      </c>
      <c r="N10" s="577">
        <v>13</v>
      </c>
      <c r="O10" s="574">
        <v>14</v>
      </c>
      <c r="P10" s="574">
        <v>15</v>
      </c>
      <c r="Q10" s="574">
        <v>16</v>
      </c>
      <c r="R10" s="575">
        <v>17</v>
      </c>
      <c r="S10" s="578">
        <v>18</v>
      </c>
      <c r="T10" s="499"/>
    </row>
    <row r="11" spans="1:20" ht="15.75" thickTop="1">
      <c r="A11" s="579" t="s">
        <v>1021</v>
      </c>
      <c r="B11" s="580"/>
      <c r="C11" s="581"/>
      <c r="D11" s="582">
        <f>B11-C11</f>
        <v>0</v>
      </c>
      <c r="E11" s="583"/>
      <c r="F11" s="584"/>
      <c r="G11" s="582">
        <f aca="true" t="shared" si="0" ref="G11:G16">E11-F11</f>
        <v>0</v>
      </c>
      <c r="H11" s="583"/>
      <c r="I11" s="583"/>
      <c r="J11" s="582">
        <f>H11-I11</f>
        <v>0</v>
      </c>
      <c r="K11" s="580"/>
      <c r="L11" s="580"/>
      <c r="M11" s="582">
        <f>K11-L11</f>
        <v>0</v>
      </c>
      <c r="N11" s="585"/>
      <c r="O11" s="581"/>
      <c r="P11" s="581"/>
      <c r="Q11" s="583"/>
      <c r="R11" s="584"/>
      <c r="S11" s="586"/>
      <c r="T11" s="499"/>
    </row>
    <row r="12" spans="1:20" ht="28.5" customHeight="1">
      <c r="A12" s="587" t="s">
        <v>1022</v>
      </c>
      <c r="B12" s="588"/>
      <c r="C12" s="589"/>
      <c r="D12" s="582"/>
      <c r="E12" s="590">
        <v>32</v>
      </c>
      <c r="F12" s="590">
        <v>56</v>
      </c>
      <c r="G12" s="582">
        <f t="shared" si="0"/>
        <v>-24</v>
      </c>
      <c r="H12" s="591"/>
      <c r="I12" s="591"/>
      <c r="J12" s="582"/>
      <c r="K12" s="588"/>
      <c r="L12" s="588"/>
      <c r="M12" s="582"/>
      <c r="N12" s="592"/>
      <c r="O12" s="593"/>
      <c r="P12" s="593"/>
      <c r="Q12" s="594"/>
      <c r="R12" s="595"/>
      <c r="S12" s="596"/>
      <c r="T12" s="499"/>
    </row>
    <row r="13" spans="1:20" ht="24" customHeight="1" thickBot="1">
      <c r="A13" s="587" t="s">
        <v>1023</v>
      </c>
      <c r="B13" s="588"/>
      <c r="C13" s="597"/>
      <c r="D13" s="582">
        <f>B13-C13</f>
        <v>0</v>
      </c>
      <c r="E13" s="590"/>
      <c r="F13" s="590"/>
      <c r="G13" s="582">
        <f t="shared" si="0"/>
        <v>0</v>
      </c>
      <c r="H13" s="591"/>
      <c r="I13" s="591"/>
      <c r="J13" s="582">
        <f>H13-I13</f>
        <v>0</v>
      </c>
      <c r="K13" s="588"/>
      <c r="L13" s="588"/>
      <c r="M13" s="582">
        <f>K13-L13</f>
        <v>0</v>
      </c>
      <c r="N13" s="592"/>
      <c r="O13" s="593"/>
      <c r="P13" s="593"/>
      <c r="Q13" s="594"/>
      <c r="R13" s="593"/>
      <c r="S13" s="596"/>
      <c r="T13" s="499"/>
    </row>
    <row r="14" spans="1:20" ht="22.5" customHeight="1" thickBot="1">
      <c r="A14" s="598" t="s">
        <v>1024</v>
      </c>
      <c r="B14" s="590"/>
      <c r="C14" s="599"/>
      <c r="D14" s="582"/>
      <c r="E14" s="590"/>
      <c r="F14" s="590">
        <v>8</v>
      </c>
      <c r="G14" s="582">
        <f t="shared" si="0"/>
        <v>-8</v>
      </c>
      <c r="H14" s="600">
        <v>17</v>
      </c>
      <c r="I14" s="590">
        <v>21</v>
      </c>
      <c r="J14" s="601">
        <f>H14-I14</f>
        <v>-4</v>
      </c>
      <c r="K14" s="602">
        <v>2</v>
      </c>
      <c r="L14" s="588"/>
      <c r="M14" s="601">
        <f>K14-L14</f>
        <v>2</v>
      </c>
      <c r="N14" s="603"/>
      <c r="O14" s="604"/>
      <c r="P14" s="604"/>
      <c r="Q14" s="605"/>
      <c r="R14" s="606"/>
      <c r="S14" s="607"/>
      <c r="T14" s="499"/>
    </row>
    <row r="15" spans="1:20" ht="26.25" customHeight="1" thickBot="1">
      <c r="A15" s="598" t="s">
        <v>1049</v>
      </c>
      <c r="B15" s="590">
        <v>26</v>
      </c>
      <c r="C15" s="599">
        <v>24</v>
      </c>
      <c r="D15" s="582">
        <f>B15-C15</f>
        <v>2</v>
      </c>
      <c r="E15" s="590">
        <v>12</v>
      </c>
      <c r="F15" s="590"/>
      <c r="G15" s="582">
        <f t="shared" si="0"/>
        <v>12</v>
      </c>
      <c r="H15" s="608"/>
      <c r="I15" s="608"/>
      <c r="J15" s="582">
        <f>H15-I15</f>
        <v>0</v>
      </c>
      <c r="K15" s="588"/>
      <c r="L15" s="588"/>
      <c r="M15" s="582">
        <f>K15-L15</f>
        <v>0</v>
      </c>
      <c r="N15" s="609"/>
      <c r="O15" s="610"/>
      <c r="P15" s="610"/>
      <c r="Q15" s="611"/>
      <c r="R15" s="612"/>
      <c r="S15" s="613"/>
      <c r="T15" s="499"/>
    </row>
    <row r="16" spans="1:20" ht="15.75" thickBot="1">
      <c r="A16" s="614" t="s">
        <v>117</v>
      </c>
      <c r="B16" s="615">
        <f>SUM(B11:B15)</f>
        <v>26</v>
      </c>
      <c r="C16" s="599">
        <v>24</v>
      </c>
      <c r="D16" s="601">
        <f>B16-C16</f>
        <v>2</v>
      </c>
      <c r="E16" s="615">
        <f>SUM(E15+E12)</f>
        <v>44</v>
      </c>
      <c r="F16" s="615">
        <f>SUM(F14+F12)</f>
        <v>64</v>
      </c>
      <c r="G16" s="601">
        <f t="shared" si="0"/>
        <v>-20</v>
      </c>
      <c r="H16" s="615">
        <f>SUM(H11:H15)</f>
        <v>17</v>
      </c>
      <c r="I16" s="616">
        <f>SUM(I11:I15)</f>
        <v>21</v>
      </c>
      <c r="J16" s="601">
        <f>H16-I16</f>
        <v>-4</v>
      </c>
      <c r="K16" s="615">
        <f>SUM(K11:K15)</f>
        <v>2</v>
      </c>
      <c r="L16" s="617">
        <f>SUM(L11:L15)</f>
        <v>0</v>
      </c>
      <c r="M16" s="601">
        <f>K16-L16</f>
        <v>2</v>
      </c>
      <c r="N16" s="618">
        <f aca="true" t="shared" si="1" ref="N16:S16">SUM(N11:N15)</f>
        <v>0</v>
      </c>
      <c r="O16" s="619">
        <f t="shared" si="1"/>
        <v>0</v>
      </c>
      <c r="P16" s="619">
        <f t="shared" si="1"/>
        <v>0</v>
      </c>
      <c r="Q16" s="619">
        <f t="shared" si="1"/>
        <v>0</v>
      </c>
      <c r="R16" s="619">
        <f t="shared" si="1"/>
        <v>0</v>
      </c>
      <c r="S16" s="620">
        <f t="shared" si="1"/>
        <v>0</v>
      </c>
      <c r="T16" s="621"/>
    </row>
    <row r="17" spans="1:20" ht="12.75">
      <c r="A17" s="832" t="s">
        <v>1025</v>
      </c>
      <c r="B17" s="832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499"/>
    </row>
    <row r="18" spans="1:20" ht="12.75">
      <c r="A18" s="622" t="s">
        <v>1026</v>
      </c>
      <c r="B18" s="421"/>
      <c r="C18" s="623"/>
      <c r="D18" s="421"/>
      <c r="E18" s="421"/>
      <c r="F18" s="565"/>
      <c r="G18" s="421"/>
      <c r="H18" s="421"/>
      <c r="I18" s="421"/>
      <c r="J18" s="421"/>
      <c r="K18" s="421"/>
      <c r="L18" s="421"/>
      <c r="M18" s="421"/>
      <c r="N18" s="622"/>
      <c r="O18" s="622"/>
      <c r="P18" s="622"/>
      <c r="Q18" s="622"/>
      <c r="R18" s="622"/>
      <c r="S18" s="622"/>
      <c r="T18" s="499"/>
    </row>
    <row r="19" spans="1:20" ht="12.75">
      <c r="A19" s="499"/>
      <c r="B19" s="421"/>
      <c r="C19" s="421"/>
      <c r="D19" s="421"/>
      <c r="E19" s="421"/>
      <c r="F19" s="565"/>
      <c r="G19" s="421"/>
      <c r="H19" s="421"/>
      <c r="I19" s="421"/>
      <c r="J19" s="421"/>
      <c r="K19" s="421"/>
      <c r="L19" s="421"/>
      <c r="M19" s="421"/>
      <c r="N19" s="499"/>
      <c r="O19" s="499"/>
      <c r="P19" s="753"/>
      <c r="Q19" s="753"/>
      <c r="R19" s="753"/>
      <c r="S19" s="753"/>
      <c r="T19" s="499"/>
    </row>
  </sheetData>
  <sheetProtection/>
  <mergeCells count="12">
    <mergeCell ref="A17:S17"/>
    <mergeCell ref="P19:S19"/>
    <mergeCell ref="A1:K1"/>
    <mergeCell ref="A7:A9"/>
    <mergeCell ref="B7:J7"/>
    <mergeCell ref="N7:S7"/>
    <mergeCell ref="B8:D8"/>
    <mergeCell ref="E8:G8"/>
    <mergeCell ref="H8:J8"/>
    <mergeCell ref="K8:M8"/>
    <mergeCell ref="N8:P8"/>
    <mergeCell ref="Q8:S8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9" sqref="L19"/>
    </sheetView>
  </sheetViews>
  <sheetFormatPr defaultColWidth="9.140625" defaultRowHeight="12.75"/>
  <cols>
    <col min="2" max="2" width="32.28125" style="0" customWidth="1"/>
    <col min="3" max="3" width="14.421875" style="0" customWidth="1"/>
    <col min="4" max="4" width="7.140625" style="0" customWidth="1"/>
    <col min="7" max="7" width="7.8515625" style="0" customWidth="1"/>
    <col min="9" max="9" width="10.00390625" style="0" customWidth="1"/>
    <col min="10" max="10" width="13.7109375" style="0" customWidth="1"/>
  </cols>
  <sheetData>
    <row r="1" spans="1:11" ht="18">
      <c r="A1" s="730" t="s">
        <v>1052</v>
      </c>
      <c r="B1" s="727"/>
      <c r="C1" s="728"/>
      <c r="D1" s="729"/>
      <c r="E1" s="728"/>
      <c r="F1" s="728"/>
      <c r="G1" s="728"/>
      <c r="H1" s="728"/>
      <c r="I1" s="58"/>
      <c r="J1" s="58"/>
      <c r="K1" s="58"/>
    </row>
    <row r="2" spans="1:11" ht="15.75">
      <c r="A2" s="627" t="s">
        <v>1053</v>
      </c>
      <c r="B2" s="727"/>
      <c r="C2" s="628"/>
      <c r="D2" s="726"/>
      <c r="E2" s="628"/>
      <c r="F2" s="628"/>
      <c r="G2" s="628"/>
      <c r="H2" s="628"/>
      <c r="I2" s="58"/>
      <c r="J2" s="58"/>
      <c r="K2" s="58"/>
    </row>
    <row r="3" spans="1:11" ht="12.75">
      <c r="A3" s="427" t="s">
        <v>974</v>
      </c>
      <c r="B3" s="58"/>
      <c r="C3" s="724"/>
      <c r="D3" s="725"/>
      <c r="E3" s="724"/>
      <c r="F3" s="724"/>
      <c r="G3" s="724"/>
      <c r="H3" s="629"/>
      <c r="I3" s="58"/>
      <c r="J3" s="629" t="s">
        <v>1051</v>
      </c>
      <c r="K3" s="58"/>
    </row>
    <row r="4" spans="1:11" ht="135.75" thickBot="1">
      <c r="A4" s="624"/>
      <c r="B4" s="624"/>
      <c r="C4" s="625" t="s">
        <v>1027</v>
      </c>
      <c r="D4" s="626" t="s">
        <v>78</v>
      </c>
      <c r="E4" s="625" t="s">
        <v>79</v>
      </c>
      <c r="F4" s="625" t="s">
        <v>1028</v>
      </c>
      <c r="G4" s="625" t="s">
        <v>1029</v>
      </c>
      <c r="H4" s="625" t="s">
        <v>1030</v>
      </c>
      <c r="I4" s="625" t="s">
        <v>1031</v>
      </c>
      <c r="J4" s="625" t="s">
        <v>1032</v>
      </c>
      <c r="K4" s="58"/>
    </row>
    <row r="5" spans="1:11" ht="16.5" thickBot="1" thickTop="1">
      <c r="A5" s="624"/>
      <c r="B5" s="624"/>
      <c r="C5" s="624"/>
      <c r="D5" s="720"/>
      <c r="E5" s="624"/>
      <c r="F5" s="624"/>
      <c r="G5" s="624"/>
      <c r="H5" s="624"/>
      <c r="I5" s="624"/>
      <c r="J5" s="723"/>
      <c r="K5" s="58"/>
    </row>
    <row r="6" spans="1:11" ht="16.5" thickBot="1" thickTop="1">
      <c r="A6" s="624" t="s">
        <v>137</v>
      </c>
      <c r="B6" s="624"/>
      <c r="C6" s="624">
        <v>120</v>
      </c>
      <c r="D6" s="720">
        <v>131</v>
      </c>
      <c r="E6" s="624">
        <f>C6-D6</f>
        <v>-11</v>
      </c>
      <c r="F6" s="624"/>
      <c r="G6" s="624"/>
      <c r="H6" s="624">
        <v>0</v>
      </c>
      <c r="I6" s="624">
        <v>0</v>
      </c>
      <c r="J6" s="721">
        <f>SUM(C6,H6,I6)</f>
        <v>120</v>
      </c>
      <c r="K6" s="58"/>
    </row>
    <row r="7" spans="1:11" ht="16.5" thickBot="1" thickTop="1">
      <c r="A7" s="624" t="s">
        <v>138</v>
      </c>
      <c r="B7" s="624"/>
      <c r="C7" s="722"/>
      <c r="D7" s="720">
        <v>27</v>
      </c>
      <c r="E7" s="624">
        <v>-3</v>
      </c>
      <c r="F7" s="624">
        <v>24</v>
      </c>
      <c r="G7" s="624"/>
      <c r="H7" s="624"/>
      <c r="I7" s="720"/>
      <c r="J7" s="721">
        <f>SUM(C7,F7,G7,I7)</f>
        <v>24</v>
      </c>
      <c r="K7" s="58"/>
    </row>
    <row r="8" spans="1:11" ht="16.5" thickBot="1" thickTop="1">
      <c r="A8" s="624" t="s">
        <v>139</v>
      </c>
      <c r="B8" s="624"/>
      <c r="C8" s="624">
        <v>1</v>
      </c>
      <c r="D8" s="720">
        <v>1</v>
      </c>
      <c r="E8" s="624"/>
      <c r="F8" s="624"/>
      <c r="G8" s="624"/>
      <c r="H8" s="720"/>
      <c r="I8" s="624"/>
      <c r="J8" s="721">
        <f>SUM(C8,F8,G8,I8)</f>
        <v>1</v>
      </c>
      <c r="K8" s="58"/>
    </row>
    <row r="9" spans="1:11" ht="16.5" thickBot="1" thickTop="1">
      <c r="A9" s="624" t="s">
        <v>140</v>
      </c>
      <c r="B9" s="624"/>
      <c r="C9" s="624">
        <v>209</v>
      </c>
      <c r="D9" s="720">
        <v>232</v>
      </c>
      <c r="E9" s="624">
        <f>C9-D9</f>
        <v>-23</v>
      </c>
      <c r="F9" s="624"/>
      <c r="G9" s="624"/>
      <c r="H9" s="624">
        <v>0</v>
      </c>
      <c r="I9" s="624">
        <v>0</v>
      </c>
      <c r="J9" s="721">
        <f>SUM(C9,H9:I9)</f>
        <v>209</v>
      </c>
      <c r="K9" s="58"/>
    </row>
    <row r="10" spans="1:11" ht="16.5" thickBot="1" thickTop="1">
      <c r="A10" s="624" t="s">
        <v>1033</v>
      </c>
      <c r="B10" s="624"/>
      <c r="C10" s="624"/>
      <c r="D10" s="720">
        <v>35</v>
      </c>
      <c r="E10" s="624">
        <v>-10</v>
      </c>
      <c r="F10" s="624">
        <v>25</v>
      </c>
      <c r="G10" s="624"/>
      <c r="H10" s="624"/>
      <c r="I10" s="720"/>
      <c r="J10" s="721">
        <v>25</v>
      </c>
      <c r="K10" s="58"/>
    </row>
    <row r="11" spans="1:11" ht="16.5" thickBot="1" thickTop="1">
      <c r="A11" s="624" t="s">
        <v>1050</v>
      </c>
      <c r="B11" s="624"/>
      <c r="C11" s="624"/>
      <c r="D11" s="720">
        <v>9</v>
      </c>
      <c r="E11" s="624">
        <v>-1</v>
      </c>
      <c r="F11" s="624">
        <v>8</v>
      </c>
      <c r="G11" s="624"/>
      <c r="H11" s="624"/>
      <c r="I11" s="720"/>
      <c r="J11" s="721">
        <v>8</v>
      </c>
      <c r="K11" s="58"/>
    </row>
    <row r="12" spans="1:11" ht="16.5" thickBot="1" thickTop="1">
      <c r="A12" s="624" t="s">
        <v>141</v>
      </c>
      <c r="B12" s="624"/>
      <c r="C12" s="624">
        <v>1</v>
      </c>
      <c r="D12" s="720">
        <v>2</v>
      </c>
      <c r="E12" s="624">
        <f>C12-D12</f>
        <v>-1</v>
      </c>
      <c r="F12" s="624"/>
      <c r="G12" s="624"/>
      <c r="H12" s="624"/>
      <c r="I12" s="624"/>
      <c r="J12" s="721">
        <f>C12</f>
        <v>1</v>
      </c>
      <c r="K12" s="58"/>
    </row>
    <row r="13" spans="1:11" ht="16.5" thickBot="1" thickTop="1">
      <c r="A13" s="624" t="s">
        <v>142</v>
      </c>
      <c r="B13" s="624"/>
      <c r="C13" s="624">
        <v>8</v>
      </c>
      <c r="D13" s="720">
        <v>9</v>
      </c>
      <c r="E13" s="624">
        <f>C13-D13</f>
        <v>-1</v>
      </c>
      <c r="F13" s="624"/>
      <c r="G13" s="624"/>
      <c r="H13" s="624"/>
      <c r="I13" s="624"/>
      <c r="J13" s="721">
        <f>SUM(C13,H13:I13)</f>
        <v>8</v>
      </c>
      <c r="K13" s="58"/>
    </row>
    <row r="14" spans="1:11" ht="16.5" thickBot="1" thickTop="1">
      <c r="A14" s="624" t="s">
        <v>143</v>
      </c>
      <c r="B14" s="624"/>
      <c r="C14" s="624">
        <v>26</v>
      </c>
      <c r="D14" s="720">
        <v>24</v>
      </c>
      <c r="E14" s="624">
        <f>C14-D14</f>
        <v>2</v>
      </c>
      <c r="F14" s="624"/>
      <c r="G14" s="624"/>
      <c r="H14" s="624"/>
      <c r="I14" s="624"/>
      <c r="J14" s="721">
        <f>SUM(C14,H14:I14)</f>
        <v>26</v>
      </c>
      <c r="K14" s="58"/>
    </row>
    <row r="15" spans="1:11" ht="16.5" thickBot="1" thickTop="1">
      <c r="A15" s="624" t="s">
        <v>144</v>
      </c>
      <c r="B15" s="624"/>
      <c r="C15" s="624">
        <v>61</v>
      </c>
      <c r="D15" s="720">
        <v>85</v>
      </c>
      <c r="E15" s="624">
        <v>-22</v>
      </c>
      <c r="F15" s="720"/>
      <c r="G15" s="624"/>
      <c r="H15" s="624"/>
      <c r="I15" s="720"/>
      <c r="J15" s="721">
        <v>61</v>
      </c>
      <c r="K15" s="58"/>
    </row>
    <row r="16" spans="1:11" ht="16.5" thickBot="1" thickTop="1">
      <c r="A16" s="624" t="s">
        <v>117</v>
      </c>
      <c r="B16" s="624"/>
      <c r="C16" s="720">
        <f>SUM(C6:C15)</f>
        <v>426</v>
      </c>
      <c r="D16" s="720">
        <f>SUM(D6:D15)</f>
        <v>555</v>
      </c>
      <c r="E16" s="624">
        <v>-70</v>
      </c>
      <c r="F16" s="720">
        <f>SUM(F6:F15)</f>
        <v>57</v>
      </c>
      <c r="G16" s="720"/>
      <c r="H16" s="624">
        <f>SUM(H6:H15)</f>
        <v>0</v>
      </c>
      <c r="I16" s="720">
        <v>0</v>
      </c>
      <c r="J16" s="719">
        <f>J6+J7+J8+J9+J10+J11+J12+J13+J14+J15</f>
        <v>483</v>
      </c>
      <c r="K16" s="58"/>
    </row>
    <row r="17" spans="1:11" ht="13.5" thickTop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9" ht="12.7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2.75">
      <c r="A19" s="58"/>
      <c r="B19" s="58"/>
      <c r="C19" s="58"/>
      <c r="D19" s="58"/>
      <c r="E19" s="58"/>
      <c r="F19" s="58"/>
      <c r="G19" s="58"/>
      <c r="H19" s="58"/>
      <c r="I19" s="5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1">
      <selection activeCell="G15" sqref="G15"/>
    </sheetView>
  </sheetViews>
  <sheetFormatPr defaultColWidth="9.140625" defaultRowHeight="12.75" customHeight="1"/>
  <cols>
    <col min="1" max="1" width="9.421875" style="59" customWidth="1"/>
    <col min="2" max="2" width="11.00390625" style="60" customWidth="1"/>
    <col min="3" max="3" width="47.57421875" style="61" customWidth="1"/>
    <col min="4" max="16384" width="9.140625" style="61" customWidth="1"/>
  </cols>
  <sheetData>
    <row r="1" spans="1:4" ht="13.5" customHeight="1">
      <c r="A1" s="62" t="s">
        <v>49</v>
      </c>
      <c r="B1" s="63"/>
      <c r="C1" s="64"/>
      <c r="D1" s="55" t="s">
        <v>73</v>
      </c>
    </row>
    <row r="2" spans="1:5" ht="13.5" customHeight="1">
      <c r="A2" s="65"/>
      <c r="B2" s="66"/>
      <c r="C2" s="64"/>
      <c r="E2" s="67" t="s">
        <v>145</v>
      </c>
    </row>
    <row r="3" spans="1:6" s="59" customFormat="1" ht="26.25" customHeight="1">
      <c r="A3" s="68" t="s">
        <v>146</v>
      </c>
      <c r="B3" s="69" t="s">
        <v>147</v>
      </c>
      <c r="C3" s="68" t="s">
        <v>148</v>
      </c>
      <c r="D3" s="70" t="s">
        <v>149</v>
      </c>
      <c r="E3" s="71" t="s">
        <v>1040</v>
      </c>
      <c r="F3" s="68" t="s">
        <v>151</v>
      </c>
    </row>
    <row r="4" spans="1:6" ht="13.5" customHeight="1">
      <c r="A4" s="72"/>
      <c r="B4" s="73"/>
      <c r="C4" s="74" t="s">
        <v>152</v>
      </c>
      <c r="D4" s="75">
        <f>+D5+D6+D7+D8+D12+D16+D17+D18</f>
        <v>26822</v>
      </c>
      <c r="E4" s="75">
        <f>+E5+E6+E7+E8+E12+E16+E17+E18</f>
        <v>25199</v>
      </c>
      <c r="F4" s="76">
        <f>+E4*100/D4</f>
        <v>93.94899709193945</v>
      </c>
    </row>
    <row r="5" spans="1:6" ht="24.75" customHeight="1">
      <c r="A5" s="77">
        <v>1100015</v>
      </c>
      <c r="B5" s="69" t="s">
        <v>153</v>
      </c>
      <c r="C5" s="78" t="s">
        <v>154</v>
      </c>
      <c r="D5" s="79"/>
      <c r="E5" s="79"/>
      <c r="F5" s="76"/>
    </row>
    <row r="6" spans="1:6" ht="24.75" customHeight="1">
      <c r="A6" s="80">
        <v>1100015</v>
      </c>
      <c r="B6" s="81"/>
      <c r="C6" s="82" t="s">
        <v>155</v>
      </c>
      <c r="D6" s="79">
        <v>5432</v>
      </c>
      <c r="E6" s="79">
        <v>5396</v>
      </c>
      <c r="F6" s="76">
        <f>+E6*100/D6</f>
        <v>99.33726067746686</v>
      </c>
    </row>
    <row r="7" spans="1:6" ht="24.75" customHeight="1">
      <c r="A7" s="77">
        <v>1100015</v>
      </c>
      <c r="B7" s="83" t="s">
        <v>156</v>
      </c>
      <c r="C7" s="78" t="s">
        <v>157</v>
      </c>
      <c r="D7" s="79">
        <v>0</v>
      </c>
      <c r="E7" s="79"/>
      <c r="F7" s="76"/>
    </row>
    <row r="8" spans="1:6" ht="24.75" customHeight="1">
      <c r="A8" s="84">
        <v>1100023</v>
      </c>
      <c r="B8" s="83"/>
      <c r="C8" s="85" t="s">
        <v>158</v>
      </c>
      <c r="D8" s="86">
        <v>3790</v>
      </c>
      <c r="E8" s="86">
        <v>3851</v>
      </c>
      <c r="F8" s="76">
        <f>+E8*100/D8</f>
        <v>101.60949868073878</v>
      </c>
    </row>
    <row r="9" spans="1:6" ht="12.75" customHeight="1">
      <c r="A9" s="77">
        <v>1100023</v>
      </c>
      <c r="B9" s="69"/>
      <c r="C9" s="78" t="s">
        <v>159</v>
      </c>
      <c r="D9" s="87"/>
      <c r="E9" s="87"/>
      <c r="F9" s="76"/>
    </row>
    <row r="10" spans="1:6" ht="12.75" customHeight="1">
      <c r="A10" s="77">
        <v>1100023</v>
      </c>
      <c r="B10" s="69"/>
      <c r="C10" s="78" t="s">
        <v>160</v>
      </c>
      <c r="D10" s="79"/>
      <c r="E10" s="79"/>
      <c r="F10" s="76"/>
    </row>
    <row r="11" spans="1:6" ht="12.75" customHeight="1">
      <c r="A11" s="77">
        <v>1100023</v>
      </c>
      <c r="B11" s="69"/>
      <c r="C11" s="78" t="s">
        <v>161</v>
      </c>
      <c r="D11" s="79"/>
      <c r="E11" s="79"/>
      <c r="F11" s="76"/>
    </row>
    <row r="12" spans="1:6" ht="12.75" customHeight="1">
      <c r="A12" s="84">
        <v>1100049</v>
      </c>
      <c r="B12" s="88"/>
      <c r="C12" s="85" t="s">
        <v>162</v>
      </c>
      <c r="D12" s="86">
        <v>2000</v>
      </c>
      <c r="E12" s="86">
        <v>2626</v>
      </c>
      <c r="F12" s="76">
        <f>+E12*100/D12</f>
        <v>131.3</v>
      </c>
    </row>
    <row r="13" spans="1:6" ht="12.75" customHeight="1">
      <c r="A13" s="77">
        <v>1100049</v>
      </c>
      <c r="B13" s="69"/>
      <c r="C13" s="78" t="s">
        <v>163</v>
      </c>
      <c r="D13" s="79"/>
      <c r="E13" s="79"/>
      <c r="F13" s="76"/>
    </row>
    <row r="14" spans="1:6" ht="12.75" customHeight="1">
      <c r="A14" s="77">
        <v>1100049</v>
      </c>
      <c r="B14" s="69"/>
      <c r="C14" s="78" t="s">
        <v>164</v>
      </c>
      <c r="D14" s="79"/>
      <c r="E14" s="79"/>
      <c r="F14" s="76"/>
    </row>
    <row r="15" spans="1:6" ht="12.75" customHeight="1">
      <c r="A15" s="77">
        <v>1100049</v>
      </c>
      <c r="B15" s="83" t="s">
        <v>156</v>
      </c>
      <c r="C15" s="78" t="s">
        <v>165</v>
      </c>
      <c r="D15" s="79">
        <v>0</v>
      </c>
      <c r="E15" s="79"/>
      <c r="F15" s="76"/>
    </row>
    <row r="16" spans="1:8" ht="25.5" customHeight="1">
      <c r="A16" s="80">
        <v>1100056</v>
      </c>
      <c r="B16" s="81"/>
      <c r="C16" s="82" t="s">
        <v>166</v>
      </c>
      <c r="D16" s="79">
        <v>2940</v>
      </c>
      <c r="E16" s="79">
        <v>2392</v>
      </c>
      <c r="F16" s="76">
        <f>+E16*100/D16</f>
        <v>81.36054421768708</v>
      </c>
      <c r="H16" s="89"/>
    </row>
    <row r="17" spans="1:6" ht="12.75" customHeight="1">
      <c r="A17" s="80">
        <v>1000025</v>
      </c>
      <c r="B17" s="81"/>
      <c r="C17" s="82" t="s">
        <v>167</v>
      </c>
      <c r="D17" s="79">
        <v>12660</v>
      </c>
      <c r="E17" s="79">
        <v>10934</v>
      </c>
      <c r="F17" s="76">
        <f>+E17*100/D17</f>
        <v>86.36650868878357</v>
      </c>
    </row>
    <row r="18" spans="1:6" ht="12.75" customHeight="1">
      <c r="A18" s="77">
        <v>2200103</v>
      </c>
      <c r="B18" s="69" t="s">
        <v>168</v>
      </c>
      <c r="C18" s="78" t="s">
        <v>169</v>
      </c>
      <c r="D18" s="79"/>
      <c r="E18" s="79"/>
      <c r="F18" s="76"/>
    </row>
    <row r="19" spans="1:6" ht="12.75" customHeight="1">
      <c r="A19" s="90"/>
      <c r="B19" s="91"/>
      <c r="C19" s="74" t="s">
        <v>170</v>
      </c>
      <c r="D19" s="92">
        <f>+D20+D21+D22+D23+D24+D25+D27+D28</f>
        <v>67150</v>
      </c>
      <c r="E19" s="92">
        <f>+E20+E21+E22+E23+E24+E25+E27+E28</f>
        <v>44074</v>
      </c>
      <c r="F19" s="76">
        <f>+E19*100/D19</f>
        <v>65.63514519731943</v>
      </c>
    </row>
    <row r="20" spans="1:6" ht="12.75" customHeight="1">
      <c r="A20" s="77">
        <v>1100064</v>
      </c>
      <c r="B20" s="69"/>
      <c r="C20" s="78" t="s">
        <v>171</v>
      </c>
      <c r="D20" s="79">
        <v>48440</v>
      </c>
      <c r="E20" s="79">
        <v>30161</v>
      </c>
      <c r="F20" s="76">
        <f>+E20*100/D20</f>
        <v>62.26465730800991</v>
      </c>
    </row>
    <row r="21" spans="1:6" ht="12.75" customHeight="1">
      <c r="A21" s="77">
        <v>1100064</v>
      </c>
      <c r="B21" s="69" t="s">
        <v>153</v>
      </c>
      <c r="C21" s="78" t="s">
        <v>172</v>
      </c>
      <c r="D21" s="79"/>
      <c r="E21" s="79"/>
      <c r="F21" s="76"/>
    </row>
    <row r="22" spans="1:6" ht="12.75" customHeight="1">
      <c r="A22" s="77">
        <v>1100072</v>
      </c>
      <c r="B22" s="69"/>
      <c r="C22" s="78" t="s">
        <v>173</v>
      </c>
      <c r="D22" s="79">
        <v>14350</v>
      </c>
      <c r="E22" s="79">
        <v>9266</v>
      </c>
      <c r="F22" s="76">
        <f>+E22*100/D22</f>
        <v>64.57142857142857</v>
      </c>
    </row>
    <row r="23" spans="1:6" ht="12.75" customHeight="1">
      <c r="A23" s="77">
        <v>1100072</v>
      </c>
      <c r="B23" s="69" t="s">
        <v>153</v>
      </c>
      <c r="C23" s="78" t="s">
        <v>174</v>
      </c>
      <c r="D23" s="79"/>
      <c r="E23" s="79"/>
      <c r="F23" s="76"/>
    </row>
    <row r="24" spans="1:6" ht="12.75" customHeight="1">
      <c r="A24" s="77">
        <v>1100080</v>
      </c>
      <c r="B24" s="69"/>
      <c r="C24" s="78" t="s">
        <v>175</v>
      </c>
      <c r="D24" s="79">
        <v>170</v>
      </c>
      <c r="E24" s="79">
        <v>164</v>
      </c>
      <c r="F24" s="76">
        <f>+E24*100/D24</f>
        <v>96.47058823529412</v>
      </c>
    </row>
    <row r="25" spans="1:6" ht="12.75" customHeight="1">
      <c r="A25" s="77">
        <v>1000017</v>
      </c>
      <c r="B25" s="69"/>
      <c r="C25" s="78" t="s">
        <v>176</v>
      </c>
      <c r="D25" s="79">
        <v>4190</v>
      </c>
      <c r="E25" s="79">
        <v>4483</v>
      </c>
      <c r="F25" s="76">
        <f>+E25*100/D25</f>
        <v>106.9928400954654</v>
      </c>
    </row>
    <row r="26" spans="1:6" ht="24.75" customHeight="1">
      <c r="A26" s="77" t="s">
        <v>177</v>
      </c>
      <c r="B26" s="69"/>
      <c r="C26" s="78" t="s">
        <v>178</v>
      </c>
      <c r="D26" s="93"/>
      <c r="E26" s="93"/>
      <c r="F26" s="76"/>
    </row>
    <row r="27" spans="1:6" ht="12.75" customHeight="1">
      <c r="A27" s="77">
        <v>2200103</v>
      </c>
      <c r="B27" s="69"/>
      <c r="C27" s="78" t="s">
        <v>179</v>
      </c>
      <c r="D27" s="79"/>
      <c r="E27" s="79"/>
      <c r="F27" s="76"/>
    </row>
    <row r="28" spans="1:6" ht="12.75" customHeight="1">
      <c r="A28" s="94" t="s">
        <v>180</v>
      </c>
      <c r="B28" s="69"/>
      <c r="C28" s="95" t="s">
        <v>181</v>
      </c>
      <c r="D28" s="79"/>
      <c r="E28" s="79"/>
      <c r="F28" s="76"/>
    </row>
    <row r="29" spans="1:6" ht="12.75" customHeight="1">
      <c r="A29" s="90"/>
      <c r="B29" s="91"/>
      <c r="C29" s="74" t="s">
        <v>182</v>
      </c>
      <c r="D29" s="92">
        <f>+D30++D31+D32+D33+D34+D35+D36+D37+D38</f>
        <v>13591</v>
      </c>
      <c r="E29" s="92">
        <f>+E30++E31+E32+E33+E34+E35+E36+E37+E38</f>
        <v>8755</v>
      </c>
      <c r="F29" s="76">
        <f>+E29*100/D29</f>
        <v>64.4176293135163</v>
      </c>
    </row>
    <row r="30" spans="1:6" ht="12.75" customHeight="1">
      <c r="A30" s="96" t="s">
        <v>183</v>
      </c>
      <c r="B30" s="69"/>
      <c r="C30" s="97" t="s">
        <v>184</v>
      </c>
      <c r="D30" s="79"/>
      <c r="E30" s="79"/>
      <c r="F30" s="76"/>
    </row>
    <row r="31" spans="1:6" ht="12.75" customHeight="1">
      <c r="A31" s="77">
        <v>1000124</v>
      </c>
      <c r="B31" s="69"/>
      <c r="C31" s="78" t="s">
        <v>185</v>
      </c>
      <c r="D31" s="79">
        <v>1</v>
      </c>
      <c r="E31" s="79"/>
      <c r="F31" s="76">
        <f>+E31*100/D31</f>
        <v>0</v>
      </c>
    </row>
    <row r="32" spans="1:6" ht="12.75" customHeight="1">
      <c r="A32" s="77" t="s">
        <v>186</v>
      </c>
      <c r="B32" s="69"/>
      <c r="C32" s="78" t="s">
        <v>187</v>
      </c>
      <c r="D32" s="79">
        <v>1550</v>
      </c>
      <c r="E32" s="79">
        <v>1454</v>
      </c>
      <c r="F32" s="76">
        <f>+E32*100/D32</f>
        <v>93.80645161290323</v>
      </c>
    </row>
    <row r="33" spans="1:6" ht="12.75" customHeight="1">
      <c r="A33" s="77" t="s">
        <v>188</v>
      </c>
      <c r="B33" s="69"/>
      <c r="C33" s="78" t="s">
        <v>189</v>
      </c>
      <c r="D33" s="79"/>
      <c r="E33" s="79"/>
      <c r="F33" s="76"/>
    </row>
    <row r="34" spans="1:6" ht="12.75" customHeight="1">
      <c r="A34" s="77" t="s">
        <v>190</v>
      </c>
      <c r="B34" s="69"/>
      <c r="C34" s="78" t="s">
        <v>191</v>
      </c>
      <c r="D34" s="79"/>
      <c r="E34" s="79"/>
      <c r="F34" s="76"/>
    </row>
    <row r="35" spans="1:6" ht="12.75" customHeight="1">
      <c r="A35" s="98" t="s">
        <v>192</v>
      </c>
      <c r="B35" s="99"/>
      <c r="C35" s="100" t="s">
        <v>193</v>
      </c>
      <c r="D35" s="101">
        <v>10230</v>
      </c>
      <c r="E35" s="101">
        <v>5732</v>
      </c>
      <c r="F35" s="76">
        <f>+E35*100/D35</f>
        <v>56.03128054740958</v>
      </c>
    </row>
    <row r="36" spans="1:6" ht="12.75" customHeight="1">
      <c r="A36" s="77" t="s">
        <v>194</v>
      </c>
      <c r="B36" s="69"/>
      <c r="C36" s="78" t="s">
        <v>195</v>
      </c>
      <c r="D36" s="79">
        <v>1590</v>
      </c>
      <c r="E36" s="79">
        <v>1405</v>
      </c>
      <c r="F36" s="76">
        <f>+E36*100/D36</f>
        <v>88.36477987421384</v>
      </c>
    </row>
    <row r="37" spans="1:6" ht="24.75" customHeight="1">
      <c r="A37" s="77">
        <v>1000116</v>
      </c>
      <c r="B37" s="69"/>
      <c r="C37" s="78" t="s">
        <v>196</v>
      </c>
      <c r="D37" s="79">
        <v>220</v>
      </c>
      <c r="E37" s="79">
        <v>164</v>
      </c>
      <c r="F37" s="76">
        <f>+E37*100/D37</f>
        <v>74.54545454545455</v>
      </c>
    </row>
    <row r="38" spans="1:6" ht="12.75" customHeight="1">
      <c r="A38" s="77">
        <v>1000181</v>
      </c>
      <c r="B38" s="69"/>
      <c r="C38" s="78" t="s">
        <v>197</v>
      </c>
      <c r="D38" s="79"/>
      <c r="E38" s="79"/>
      <c r="F38" s="76"/>
    </row>
    <row r="39" spans="1:6" ht="12.75" customHeight="1">
      <c r="A39" s="90"/>
      <c r="B39" s="91"/>
      <c r="C39" s="74" t="s">
        <v>198</v>
      </c>
      <c r="D39" s="92">
        <f>+D40+D41</f>
        <v>9650</v>
      </c>
      <c r="E39" s="92">
        <v>9848</v>
      </c>
      <c r="F39" s="76">
        <f>+E39*100/D39</f>
        <v>102.05181347150258</v>
      </c>
    </row>
    <row r="40" spans="1:6" ht="12.75" customHeight="1">
      <c r="A40" s="77">
        <v>1000215</v>
      </c>
      <c r="B40" s="69"/>
      <c r="C40" s="78" t="s">
        <v>199</v>
      </c>
      <c r="D40" s="79">
        <v>7100</v>
      </c>
      <c r="E40" s="79">
        <v>8152</v>
      </c>
      <c r="F40" s="76">
        <f>+E40*100/D40</f>
        <v>114.8169014084507</v>
      </c>
    </row>
    <row r="41" spans="1:6" ht="12.75" customHeight="1">
      <c r="A41" s="84">
        <v>1000207</v>
      </c>
      <c r="B41" s="83"/>
      <c r="C41" s="85" t="s">
        <v>200</v>
      </c>
      <c r="D41" s="102">
        <v>2550</v>
      </c>
      <c r="E41" s="102">
        <v>1844</v>
      </c>
      <c r="F41" s="76">
        <f>+E41*100/D41</f>
        <v>72.31372549019608</v>
      </c>
    </row>
    <row r="42" spans="1:6" ht="12.75" customHeight="1">
      <c r="A42" s="77">
        <v>1000207</v>
      </c>
      <c r="B42" s="83" t="s">
        <v>201</v>
      </c>
      <c r="C42" s="78" t="s">
        <v>202</v>
      </c>
      <c r="D42" s="79">
        <v>0</v>
      </c>
      <c r="E42" s="79"/>
      <c r="F42" s="76"/>
    </row>
    <row r="43" spans="1:6" ht="12.75" customHeight="1">
      <c r="A43" s="77">
        <v>1000207</v>
      </c>
      <c r="B43" s="83" t="s">
        <v>201</v>
      </c>
      <c r="C43" s="78" t="s">
        <v>203</v>
      </c>
      <c r="D43" s="79">
        <v>0</v>
      </c>
      <c r="E43" s="79"/>
      <c r="F43" s="76"/>
    </row>
    <row r="44" spans="1:6" ht="12.75" customHeight="1">
      <c r="A44" s="77">
        <v>1000207</v>
      </c>
      <c r="B44" s="83" t="s">
        <v>201</v>
      </c>
      <c r="C44" s="78" t="s">
        <v>204</v>
      </c>
      <c r="D44" s="79">
        <v>0</v>
      </c>
      <c r="E44" s="79"/>
      <c r="F44" s="76"/>
    </row>
    <row r="45" spans="1:6" ht="12.75" customHeight="1">
      <c r="A45" s="77">
        <v>1000207</v>
      </c>
      <c r="B45" s="83" t="s">
        <v>201</v>
      </c>
      <c r="C45" s="78" t="s">
        <v>205</v>
      </c>
      <c r="D45" s="79">
        <v>0</v>
      </c>
      <c r="E45" s="79"/>
      <c r="F45" s="76"/>
    </row>
    <row r="46" spans="1:6" ht="12.75" customHeight="1">
      <c r="A46" s="77">
        <v>1000207</v>
      </c>
      <c r="B46" s="69" t="s">
        <v>206</v>
      </c>
      <c r="C46" s="78" t="s">
        <v>207</v>
      </c>
      <c r="D46" s="79"/>
      <c r="E46" s="79"/>
      <c r="F46" s="76"/>
    </row>
    <row r="47" spans="1:6" ht="12.75" customHeight="1">
      <c r="A47" s="77">
        <v>1000207</v>
      </c>
      <c r="B47" s="69" t="s">
        <v>208</v>
      </c>
      <c r="C47" s="78" t="s">
        <v>209</v>
      </c>
      <c r="D47" s="79">
        <v>55</v>
      </c>
      <c r="E47" s="79">
        <v>55</v>
      </c>
      <c r="F47" s="76">
        <f>+E47*100/D47</f>
        <v>100</v>
      </c>
    </row>
    <row r="48" spans="1:5" ht="25.5" customHeight="1">
      <c r="A48" s="833" t="s">
        <v>210</v>
      </c>
      <c r="B48" s="833"/>
      <c r="C48" s="833"/>
      <c r="D48" s="833"/>
      <c r="E48" s="833"/>
    </row>
    <row r="50" spans="1:5" ht="12.75" customHeight="1">
      <c r="A50" s="59" t="s">
        <v>211</v>
      </c>
      <c r="C50" s="103" t="s">
        <v>212</v>
      </c>
      <c r="D50" s="61">
        <v>80</v>
      </c>
      <c r="E50" s="61">
        <v>75</v>
      </c>
    </row>
    <row r="52" spans="3:5" ht="14.25" customHeight="1">
      <c r="C52" s="104" t="s">
        <v>213</v>
      </c>
      <c r="D52" s="104"/>
      <c r="E52" s="104"/>
    </row>
    <row r="53" spans="3:6" ht="14.25" customHeight="1">
      <c r="C53" s="105" t="s">
        <v>214</v>
      </c>
      <c r="D53" s="106">
        <f>D4</f>
        <v>26822</v>
      </c>
      <c r="E53" s="106">
        <f>E4</f>
        <v>25199</v>
      </c>
      <c r="F53" s="107">
        <f>+E53*100/D53</f>
        <v>93.94899709193945</v>
      </c>
    </row>
    <row r="54" spans="3:6" ht="14.25" customHeight="1">
      <c r="C54" s="105" t="s">
        <v>215</v>
      </c>
      <c r="D54" s="106">
        <f>D19</f>
        <v>67150</v>
      </c>
      <c r="E54" s="106">
        <f>E19</f>
        <v>44074</v>
      </c>
      <c r="F54" s="107">
        <f>+E54*100/D54</f>
        <v>65.63514519731943</v>
      </c>
    </row>
    <row r="55" spans="3:6" ht="14.25" customHeight="1">
      <c r="C55" s="105" t="s">
        <v>182</v>
      </c>
      <c r="D55" s="106">
        <f>D29</f>
        <v>13591</v>
      </c>
      <c r="E55" s="106">
        <f>E29</f>
        <v>8755</v>
      </c>
      <c r="F55" s="107">
        <f>+E55*100/D55</f>
        <v>64.4176293135163</v>
      </c>
    </row>
    <row r="56" spans="3:6" ht="14.25" customHeight="1">
      <c r="C56" s="108" t="s">
        <v>198</v>
      </c>
      <c r="D56" s="106">
        <f>D39</f>
        <v>9650</v>
      </c>
      <c r="E56" s="106">
        <f>E39</f>
        <v>9848</v>
      </c>
      <c r="F56" s="107">
        <f>+E56*100/D56</f>
        <v>102.05181347150258</v>
      </c>
    </row>
    <row r="57" spans="3:6" ht="14.25" customHeight="1">
      <c r="C57" s="104"/>
      <c r="D57" s="109"/>
      <c r="E57" s="109"/>
      <c r="F57" s="110"/>
    </row>
    <row r="58" spans="3:6" ht="14.25" customHeight="1">
      <c r="C58" s="104"/>
      <c r="D58" s="109"/>
      <c r="E58" s="109"/>
      <c r="F58" s="110"/>
    </row>
    <row r="59" spans="3:6" ht="14.25" customHeight="1">
      <c r="C59" s="104"/>
      <c r="D59" s="111">
        <f>D53+D54+D55+D56</f>
        <v>117213</v>
      </c>
      <c r="E59" s="111">
        <f>E53+E54+E55+E56</f>
        <v>87876</v>
      </c>
      <c r="F59" s="107">
        <f>+E59*100/D59</f>
        <v>74.97120626551663</v>
      </c>
    </row>
    <row r="60" spans="4:6" ht="14.25" customHeight="1">
      <c r="D60" s="110"/>
      <c r="E60" s="110"/>
      <c r="F60" s="110"/>
    </row>
    <row r="61" spans="3:6" ht="14.25" customHeight="1">
      <c r="C61" s="110" t="s">
        <v>216</v>
      </c>
      <c r="D61" s="110">
        <f>D50</f>
        <v>80</v>
      </c>
      <c r="E61" s="110">
        <f>E50</f>
        <v>75</v>
      </c>
      <c r="F61" s="110"/>
    </row>
    <row r="62" spans="3:6" ht="14.25" customHeight="1">
      <c r="C62" s="110"/>
      <c r="D62" s="110"/>
      <c r="E62" s="110"/>
      <c r="F62" s="110"/>
    </row>
    <row r="63" spans="3:6" ht="14.25" customHeight="1">
      <c r="C63" s="110" t="s">
        <v>217</v>
      </c>
      <c r="D63" s="110">
        <f>+D59+D61</f>
        <v>117293</v>
      </c>
      <c r="E63" s="110">
        <f>+E59+E61</f>
        <v>87951</v>
      </c>
      <c r="F63" s="107">
        <f>+E63*100/D63</f>
        <v>74.98401439131065</v>
      </c>
    </row>
    <row r="67" ht="14.25" customHeight="1"/>
    <row r="68" ht="14.25" customHeight="1"/>
  </sheetData>
  <sheetProtection selectLockedCells="1" selectUnlockedCells="1"/>
  <mergeCells count="1">
    <mergeCell ref="A48:E48"/>
  </mergeCells>
  <printOptions horizontalCentered="1"/>
  <pageMargins left="0" right="0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 KRUSEVAC</dc:creator>
  <cp:keywords/>
  <dc:description/>
  <cp:lastModifiedBy>DZ KRUSEVAC</cp:lastModifiedBy>
  <cp:lastPrinted>2018-02-19T09:43:53Z</cp:lastPrinted>
  <dcterms:created xsi:type="dcterms:W3CDTF">2017-06-22T09:09:49Z</dcterms:created>
  <dcterms:modified xsi:type="dcterms:W3CDTF">2018-02-19T09:47:16Z</dcterms:modified>
  <cp:category/>
  <cp:version/>
  <cp:contentType/>
  <cp:contentStatus/>
</cp:coreProperties>
</file>